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50" tabRatio="905" firstSheet="4" activeTab="12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стања'!$B$1:$I$145</definedName>
    <definedName name="_xlnm.Print_Area" localSheetId="10">Готовина!$A$1:$H$59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NADICA</author>
    <author>IRENA - PC</author>
  </authors>
  <commentList>
    <comment ref="C5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02.01.od - 45000</t>
        </r>
      </text>
    </comment>
    <comment ref="C6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02.01. od 520</t>
        </r>
      </text>
    </comment>
    <comment ref="C7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02.01. od 520 + 521 </t>
        </r>
      </text>
    </comment>
    <comment ref="C15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52410
</t>
        </r>
      </text>
    </comment>
    <comment ref="C17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52400</t>
        </r>
      </text>
    </comment>
    <comment ref="C25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52910
</t>
        </r>
      </text>
    </comment>
    <comment ref="C26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52911</t>
        </r>
      </text>
    </comment>
    <comment ref="C27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52919
</t>
        </r>
      </text>
    </comment>
    <comment ref="C28" authorId="0">
      <text>
        <r>
          <rPr>
            <b/>
            <sz val="9"/>
            <rFont val="Tahoma"/>
            <charset val="134"/>
          </rPr>
          <t>NADICA:</t>
        </r>
        <r>
          <rPr>
            <sz val="9"/>
            <rFont val="Tahoma"/>
            <charset val="134"/>
          </rPr>
          <t xml:space="preserve">
52901+52902</t>
        </r>
      </text>
    </comment>
    <comment ref="C30" authorId="1">
      <text>
        <r>
          <rPr>
            <b/>
            <sz val="9"/>
            <rFont val="Tahoma"/>
            <charset val="134"/>
          </rPr>
          <t>IRENA - PC:</t>
        </r>
        <r>
          <rPr>
            <sz val="9"/>
            <rFont val="Tahoma"/>
            <charset val="134"/>
          </rPr>
          <t xml:space="preserve">
52903</t>
        </r>
      </text>
    </comment>
    <comment ref="C33" authorId="1">
      <text>
        <r>
          <rPr>
            <b/>
            <sz val="9"/>
            <rFont val="Tahoma"/>
            <charset val="1"/>
          </rPr>
          <t>IRENA - PC:</t>
        </r>
        <r>
          <rPr>
            <sz val="9"/>
            <rFont val="Tahoma"/>
            <charset val="1"/>
          </rPr>
          <t xml:space="preserve">
52904</t>
        </r>
      </text>
    </comment>
    <comment ref="C35" authorId="1">
      <text>
        <r>
          <rPr>
            <b/>
            <sz val="9"/>
            <rFont val="Tahoma"/>
            <charset val="134"/>
          </rPr>
          <t>IRENA - PC:</t>
        </r>
        <r>
          <rPr>
            <sz val="9"/>
            <rFont val="Tahoma"/>
            <charset val="134"/>
          </rPr>
          <t xml:space="preserve">
52921</t>
        </r>
      </text>
    </comment>
    <comment ref="C36" authorId="1">
      <text>
        <r>
          <rPr>
            <b/>
            <sz val="9"/>
            <rFont val="Tahoma"/>
            <charset val="134"/>
          </rPr>
          <t>IRENA - PC:</t>
        </r>
        <r>
          <rPr>
            <sz val="9"/>
            <rFont val="Tahoma"/>
            <charset val="134"/>
          </rPr>
          <t xml:space="preserve">
55060
</t>
        </r>
      </text>
    </comment>
    <comment ref="C37" authorId="1">
      <text>
        <r>
          <rPr>
            <b/>
            <sz val="9"/>
            <rFont val="Tahoma"/>
            <charset val="1"/>
          </rPr>
          <t>IRENA - PC:</t>
        </r>
        <r>
          <rPr>
            <sz val="9"/>
            <rFont val="Tahoma"/>
            <charset val="1"/>
          </rPr>
          <t xml:space="preserve">
52905</t>
        </r>
      </text>
    </comment>
  </commentList>
</comments>
</file>

<file path=xl/comments2.xml><?xml version="1.0" encoding="utf-8"?>
<comments xmlns="http://schemas.openxmlformats.org/spreadsheetml/2006/main">
  <authors>
    <author>NADICA</author>
  </authors>
  <commentList>
    <comment ref="C13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57960</t>
        </r>
      </text>
    </comment>
    <comment ref="C14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55100+55120</t>
        </r>
      </text>
    </comment>
    <comment ref="C15" authorId="0">
      <text>
        <r>
          <rPr>
            <b/>
            <sz val="9"/>
            <rFont val="Tahoma"/>
            <charset val="238"/>
          </rPr>
          <t>NADICA:</t>
        </r>
        <r>
          <rPr>
            <sz val="9"/>
            <rFont val="Tahoma"/>
            <charset val="238"/>
          </rPr>
          <t xml:space="preserve">
53500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D27" authorId="0">
      <text>
        <r>
          <rPr>
            <b/>
            <sz val="9"/>
            <rFont val="Tahoma"/>
            <charset val="134"/>
          </rPr>
          <t>Dell:</t>
        </r>
        <r>
          <rPr>
            <sz val="9"/>
            <rFont val="Tahoma"/>
            <charset val="134"/>
          </rPr>
          <t xml:space="preserve">
Предмет пролази кроз различите фазе поступка, тако да је у раду под различитим бројевима, што за последицу има да се сви наведени износи не сабирају</t>
        </r>
      </text>
    </comment>
  </commentList>
</comments>
</file>

<file path=xl/sharedStrings.xml><?xml version="1.0" encoding="utf-8"?>
<sst xmlns="http://schemas.openxmlformats.org/spreadsheetml/2006/main" count="1128" uniqueCount="858">
  <si>
    <t>Образац 1.</t>
  </si>
  <si>
    <t>БИЛАНС УСПЕХА</t>
  </si>
  <si>
    <t>за период од 01.01. до 31.12.2024. године*</t>
  </si>
  <si>
    <t>у 000 динара</t>
  </si>
  <si>
    <t>Група рачуна, рачун</t>
  </si>
  <si>
    <t>П О З И Ц И Ј А</t>
  </si>
  <si>
    <t>АОП</t>
  </si>
  <si>
    <t>Стање на дан 
31.12.2023.
Претходна година</t>
  </si>
  <si>
    <t>Планирано стање 
на дан 31.12.2024. Текућа година</t>
  </si>
  <si>
    <t>01.01-31.12.2024. године*</t>
  </si>
  <si>
    <t>Проценат реализације (реализација / план 31.12.2024.*)</t>
  </si>
  <si>
    <t xml:space="preserve">План </t>
  </si>
  <si>
    <t>Реализација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</si>
  <si>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</si>
  <si>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</si>
  <si>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</si>
  <si>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</si>
  <si>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</si>
  <si>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</si>
  <si>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</si>
  <si>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</si>
  <si>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</si>
  <si>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</si>
  <si>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</si>
  <si>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</si>
  <si>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</si>
  <si>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</si>
  <si>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</si>
  <si>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</si>
  <si>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</si>
  <si>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</si>
  <si>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</si>
  <si>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</si>
  <si>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</si>
  <si>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</si>
  <si>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</si>
  <si>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</si>
  <si>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</si>
  <si>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</si>
  <si>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</si>
  <si>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</si>
  <si>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</si>
  <si>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</si>
  <si>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</si>
  <si>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</si>
  <si>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</si>
  <si>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</si>
  <si>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</si>
  <si>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</si>
  <si>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</si>
  <si>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</si>
  <si>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</si>
  <si>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</si>
  <si>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</si>
  <si>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>663 и 664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</si>
  <si>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</si>
  <si>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</si>
  <si>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</si>
  <si>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</si>
  <si>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</si>
  <si>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</si>
  <si>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</si>
  <si>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</si>
  <si>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>563 и 564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</si>
  <si>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</si>
  <si>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</si>
  <si>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</si>
  <si>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</si>
  <si>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</si>
  <si>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</si>
  <si>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</si>
  <si>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</si>
  <si>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</si>
  <si>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</si>
  <si>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</si>
  <si>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</si>
  <si>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</si>
  <si>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</si>
  <si>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</si>
  <si>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</si>
  <si>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</si>
  <si>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</si>
  <si>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</si>
  <si>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</si>
  <si>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</si>
  <si>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</si>
  <si>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/>
        <sz val="9"/>
        <rFont val="Times New Roman"/>
        <charset val="134"/>
      </rPr>
      <t>(1045 </t>
    </r>
    <r>
      <rPr>
        <sz val="9"/>
        <rFont val="Times New Roman"/>
        <charset val="134"/>
      </rPr>
      <t>-</t>
    </r>
    <r>
      <rPr>
        <b/>
        <sz val="9"/>
        <rFont val="Times New Roman"/>
        <charset val="134"/>
      </rPr>
      <t> 1046 + 1047 </t>
    </r>
    <r>
      <rPr>
        <sz val="9"/>
        <rFont val="Times New Roman"/>
        <charset val="134"/>
      </rPr>
      <t>-</t>
    </r>
    <r>
      <rPr>
        <b/>
        <sz val="9"/>
        <rFont val="Times New Roman"/>
        <charset val="134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</si>
  <si>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</si>
  <si>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</si>
  <si>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</si>
  <si>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</si>
  <si>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</si>
  <si>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</si>
  <si>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</si>
  <si>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</si>
  <si>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</si>
  <si>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</si>
  <si>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</si>
  <si>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</si>
  <si>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</si>
  <si>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</si>
  <si>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</si>
  <si>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</si>
  <si>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</si>
  <si>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</si>
  <si>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</si>
  <si>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</si>
  <si>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* Последњи дан тромесечја за који се извештај саставља</t>
  </si>
  <si>
    <t>Образац 1а.</t>
  </si>
  <si>
    <t>БИЛАНС СТАЊА  на дан 31.12.2024. године*</t>
  </si>
  <si>
    <t>АКТИВА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</si>
  <si>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</si>
  <si>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</si>
  <si>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</si>
  <si>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</si>
  <si>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</si>
  <si>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</si>
  <si>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</si>
  <si>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</si>
  <si>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</si>
  <si>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</si>
  <si>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010</t>
  </si>
  <si>
    <t>1. Улагања у развој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</si>
  <si>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</si>
  <si>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</si>
  <si>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</si>
  <si>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</si>
  <si>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>013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</si>
  <si>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</si>
  <si>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</si>
  <si>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</si>
  <si>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</si>
  <si>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</si>
  <si>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</si>
  <si>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</si>
  <si>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</si>
  <si>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</si>
  <si>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</si>
  <si>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</si>
  <si>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</si>
  <si>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</si>
  <si>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</si>
  <si>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</si>
  <si>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</si>
  <si>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</si>
  <si>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</si>
  <si>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</si>
  <si>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</si>
  <si>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</si>
  <si>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</si>
  <si>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</si>
  <si>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</si>
  <si>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</si>
  <si>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</si>
  <si>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</si>
  <si>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</si>
  <si>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</si>
  <si>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</si>
  <si>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</si>
  <si>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</si>
  <si>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</si>
  <si>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</si>
  <si>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</si>
  <si>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</si>
  <si>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</si>
  <si>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</si>
  <si>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</si>
  <si>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</si>
  <si>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</si>
  <si>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</si>
  <si>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</si>
  <si>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</si>
  <si>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</si>
  <si>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</si>
  <si>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</si>
  <si>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</si>
  <si>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</si>
  <si>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</si>
  <si>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</si>
  <si>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</si>
  <si>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</si>
  <si>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</si>
  <si>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</si>
  <si>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</si>
  <si>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>046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</si>
  <si>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</si>
  <si>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</si>
  <si>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>047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</si>
  <si>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</si>
  <si>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</si>
  <si>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</si>
  <si>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</si>
  <si>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</si>
  <si>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</si>
  <si>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</si>
  <si>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</si>
  <si>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</si>
  <si>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</si>
  <si>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</si>
  <si>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</si>
  <si>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</si>
  <si>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</si>
  <si>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</si>
  <si>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</si>
  <si>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</si>
  <si>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</si>
  <si>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</si>
  <si>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</si>
  <si>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</si>
  <si>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</si>
  <si>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</si>
  <si>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</si>
  <si>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</si>
  <si>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</si>
  <si>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</si>
  <si>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</si>
  <si>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</si>
  <si>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</si>
  <si>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</si>
  <si>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</si>
  <si>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</si>
  <si>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</si>
  <si>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</si>
  <si>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</si>
  <si>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</si>
  <si>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</si>
  <si>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</si>
  <si>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</si>
  <si>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</si>
  <si>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</si>
  <si>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</si>
  <si>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</si>
  <si>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</si>
  <si>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</si>
  <si>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</si>
  <si>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</si>
  <si>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</si>
  <si>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</si>
  <si>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</si>
  <si>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</si>
  <si>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</si>
  <si>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 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</si>
  <si>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</si>
  <si>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</si>
  <si>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</si>
  <si>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</si>
  <si>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</si>
  <si>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</si>
  <si>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</si>
  <si>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</si>
  <si>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</si>
  <si>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</si>
  <si>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</si>
  <si>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</si>
  <si>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</si>
  <si>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</si>
  <si>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</si>
  <si>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</si>
  <si>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</si>
  <si>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</si>
  <si>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</si>
  <si>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</si>
  <si>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</si>
  <si>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</si>
  <si>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</si>
  <si>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</si>
  <si>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</si>
  <si>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</si>
  <si>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</si>
  <si>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</si>
  <si>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</si>
  <si>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</si>
  <si>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</si>
  <si>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</si>
  <si>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</si>
  <si>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</si>
  <si>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</si>
  <si>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</si>
  <si>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ПАСИВА</t>
  </si>
  <si>
    <t>A. КАПИТАЛ</t>
  </si>
  <si>
    <t>0401</t>
  </si>
  <si>
    <t>(0402 + 0403 + 0404 + 0405 + 0406 - 0407 + 0408 + 0411 - 0412) ≥ 0</t>
  </si>
  <si>
    <t>30, осим 306</t>
  </si>
  <si>
    <t xml:space="preserve">I. ОСНОВНИ КАПИТАЛ </t>
  </si>
  <si>
    <t>0402</t>
  </si>
  <si>
    <t xml:space="preserve">II. УПИСАНИ А НЕУПЛАЋЕНИ КАПИТАЛ </t>
  </si>
  <si>
    <t>0403</t>
  </si>
  <si>
    <t xml:space="preserve">III. ЕМИСИОНА ПРЕМИЈА </t>
  </si>
  <si>
    <t>0404</t>
  </si>
  <si>
    <t xml:space="preserve">IV. РЕЗЕРВЕ </t>
  </si>
  <si>
    <t>0405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</si>
  <si>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</si>
  <si>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</si>
  <si>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0406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</si>
  <si>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</si>
  <si>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</si>
  <si>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0407</t>
  </si>
  <si>
    <t>VII. НЕРАСПОРЕЂЕНИ ДОБИТАК (0409 + 0410)</t>
  </si>
  <si>
    <t>0408</t>
  </si>
  <si>
    <t>1. Нераспоређени добитак ранијих година</t>
  </si>
  <si>
    <t>0409</t>
  </si>
  <si>
    <t xml:space="preserve">2. Нераспоређени добитак текуће године </t>
  </si>
  <si>
    <t>0410</t>
  </si>
  <si>
    <t xml:space="preserve">VIII. УЧЕШЋА БЕЗ ПРАВА КОНТРОЛЕ </t>
  </si>
  <si>
    <t>0411</t>
  </si>
  <si>
    <t>IX. ГУБИТАК (0413 + 0414)</t>
  </si>
  <si>
    <t>0412</t>
  </si>
  <si>
    <t xml:space="preserve">1. Губитак ранијих година </t>
  </si>
  <si>
    <t>0413</t>
  </si>
  <si>
    <t>2. Губитак текуће године</t>
  </si>
  <si>
    <t>0414</t>
  </si>
  <si>
    <t xml:space="preserve">Б. ДУГОРОЧНА РЕЗЕРВИСАЊА И ДУГОРОЧНЕ ОБАВЕЗЕ </t>
  </si>
  <si>
    <t>0415</t>
  </si>
  <si>
    <t>(0416 + 0420 + 0428)</t>
  </si>
  <si>
    <t xml:space="preserve">I. ДУГОРОЧНА РЕЗЕРВИСАЊА </t>
  </si>
  <si>
    <t>0416</t>
  </si>
  <si>
    <t>(0417+0418+0419)</t>
  </si>
  <si>
    <t xml:space="preserve">1. Резервисања за накнаде и друге бенефиције запослених </t>
  </si>
  <si>
    <t>0417</t>
  </si>
  <si>
    <t xml:space="preserve">2. Резервисања за трошкове у гарантном року </t>
  </si>
  <si>
    <t>0418</t>
  </si>
  <si>
    <t>40, осим 400 и 404</t>
  </si>
  <si>
    <t xml:space="preserve">3. Остала дугорочна резервисања </t>
  </si>
  <si>
    <t>0419</t>
  </si>
  <si>
    <t xml:space="preserve">II. ДУГОРОЧНЕ ОБАВЕЗЕ </t>
  </si>
  <si>
    <t>0420</t>
  </si>
  <si>
    <t>(0421 + 0422 + 0423 + 0424 + 0425 + 0426 + 0427)</t>
  </si>
  <si>
    <t xml:space="preserve">1. Обавезе које се могу конвертовати у капитал </t>
  </si>
  <si>
    <t>0421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</si>
  <si>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</si>
  <si>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</si>
  <si>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</si>
  <si>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</si>
  <si>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0423</t>
  </si>
  <si>
    <t>414 и 416 (део)</t>
  </si>
  <si>
    <t xml:space="preserve">4. Дугорочни кредити, зајмови и обавезе по основу лизинга у земљи </t>
  </si>
  <si>
    <t>0424</t>
  </si>
  <si>
    <t>415 и 416 (део)</t>
  </si>
  <si>
    <t xml:space="preserve">5. Дугорочни кредити, зајмови и обавезе по основу лизинга у иностранству </t>
  </si>
  <si>
    <t>0425</t>
  </si>
  <si>
    <t xml:space="preserve">6. Обавезе по емитованим хартијама од вредности </t>
  </si>
  <si>
    <t>0426</t>
  </si>
  <si>
    <t xml:space="preserve">7. Остале дугорочне обавезе </t>
  </si>
  <si>
    <t>0427</t>
  </si>
  <si>
    <t>49 (део), осим 498 и 495 (део)</t>
  </si>
  <si>
    <t xml:space="preserve">III. ДУГОРОЧНА ПАСИВНА ВРЕМЕНСКА РАЗГРАНИЧЕЊА </t>
  </si>
  <si>
    <t>0428</t>
  </si>
  <si>
    <t xml:space="preserve">В. ОДЛОЖЕНЕ ПОРЕСКЕ ОБАВЕЗЕ </t>
  </si>
  <si>
    <t>0429</t>
  </si>
  <si>
    <t>495 (део)</t>
  </si>
  <si>
    <t xml:space="preserve">Г. ДУГОРОЧНИ ОДЛОЖЕНИ ПРИХОДИ И ПРИМЉЕНЕ ДОНАЦИЈЕ </t>
  </si>
  <si>
    <t>0430</t>
  </si>
  <si>
    <t xml:space="preserve">Д. КРАТКОРОЧНА РЕЗЕРВИСАЊА И КРАТКОРОЧНЕ ОБАВЕЗЕ </t>
  </si>
  <si>
    <t>0431</t>
  </si>
  <si>
    <t>(0432 + 0433 + 0441 + 0442 + 0449 + 0453 + 0454)</t>
  </si>
  <si>
    <t xml:space="preserve">I. КРАТКОРОЧНА РЕЗЕРВИСАЊА </t>
  </si>
  <si>
    <t>0432</t>
  </si>
  <si>
    <t>42, осим 427</t>
  </si>
  <si>
    <t xml:space="preserve">II. КРАТКОРОЧНЕ ФИНАНСИЈСКЕ ОБАВЕЗЕ </t>
  </si>
  <si>
    <t>0433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</si>
  <si>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</si>
  <si>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</si>
  <si>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</si>
  <si>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>0434</t>
  </si>
  <si>
    <t xml:space="preserve">2. Обавезе по основу кредита према матичном, зависним и осталим повезаним лицима у иностранству </t>
  </si>
  <si>
    <t>0435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</si>
  <si>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</si>
  <si>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</si>
  <si>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0436</t>
  </si>
  <si>
    <t>422 (део), 424 (део), 425 (део) и 429 (део)</t>
  </si>
  <si>
    <t xml:space="preserve">4. Обавезе по основу кредита од домаћих банака </t>
  </si>
  <si>
    <t>0437</t>
  </si>
  <si>
    <t xml:space="preserve">423, 424 (део), 425 (део) и 429 (део) </t>
  </si>
  <si>
    <t xml:space="preserve">5. Кредити, зајмови и обавезе из иностранства </t>
  </si>
  <si>
    <t>0438</t>
  </si>
  <si>
    <t xml:space="preserve">6. Обавезе по краткорочним хартијама од вредности </t>
  </si>
  <si>
    <t>0439</t>
  </si>
  <si>
    <t xml:space="preserve">7. Обавезе по основу финансијских деривата </t>
  </si>
  <si>
    <t>0440</t>
  </si>
  <si>
    <t xml:space="preserve">III. ПРИМЉЕНИ АВАНСИ, ДЕПОЗИТИ И КАУЦИЈЕ </t>
  </si>
  <si>
    <t>0441</t>
  </si>
  <si>
    <t>43, осим 430</t>
  </si>
  <si>
    <t xml:space="preserve">IV. ОБАВЕЗЕ ИЗ ПОСЛОВАЊА </t>
  </si>
  <si>
    <t>0442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</si>
  <si>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</si>
  <si>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</si>
  <si>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</si>
  <si>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0443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</si>
  <si>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</si>
  <si>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</si>
  <si>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>0444</t>
  </si>
  <si>
    <t xml:space="preserve">3. Обавезе према добављачима у земљи </t>
  </si>
  <si>
    <t>0445</t>
  </si>
  <si>
    <t xml:space="preserve">4. Обавезе према добављачима  у иностранству </t>
  </si>
  <si>
    <t>0446</t>
  </si>
  <si>
    <t>439 (део)</t>
  </si>
  <si>
    <t xml:space="preserve">5. Обавезе по меницама </t>
  </si>
  <si>
    <t>0447</t>
  </si>
  <si>
    <t xml:space="preserve">6. Остале обавезе из пословања </t>
  </si>
  <si>
    <t>0448</t>
  </si>
  <si>
    <t>44,45,46, осим 467, 47 и 48</t>
  </si>
  <si>
    <t xml:space="preserve">V. ОСТАЛЕ КРАТКОРОЧНЕ ОБАВЕЗЕ </t>
  </si>
  <si>
    <t>0449</t>
  </si>
  <si>
    <t>(0450 + 0451 + 0452)</t>
  </si>
  <si>
    <t>44, 45 и 46 осим 467</t>
  </si>
  <si>
    <t xml:space="preserve">1. Остале краткорочне обавезе </t>
  </si>
  <si>
    <t>0450</t>
  </si>
  <si>
    <t>47,48 осим 481</t>
  </si>
  <si>
    <t xml:space="preserve">2. Обавезе по основу пореза на додату вредност и осталих јавних прихода </t>
  </si>
  <si>
    <t>0451</t>
  </si>
  <si>
    <t xml:space="preserve">3. Обавезе по основу пореза на добитак </t>
  </si>
  <si>
    <t>0452</t>
  </si>
  <si>
    <t xml:space="preserve">VI. ОБАВЕЗЕ ПО ОСНОВУ СРЕДСТАВА НАМЕЊЕНИХ ПРОДАЈИ И СРЕДСТАВА ПОСЛОВАЊА КОЈЕ ЈЕ ОБУСТАВЉЕНО </t>
  </si>
  <si>
    <t>0453</t>
  </si>
  <si>
    <t>49 (део) осим 498</t>
  </si>
  <si>
    <t xml:space="preserve">VII. КРАТКОРОЧНА ПАСИВНА ВРЕМЕНСКА РАЗГРАНИЧЕЊА </t>
  </si>
  <si>
    <t>0454</t>
  </si>
  <si>
    <t xml:space="preserve">Ђ. ГУБИТАК ИЗНАД ВИСИНЕ КАПИТАЛА </t>
  </si>
  <si>
    <t>0455</t>
  </si>
  <si>
    <t>(0415 + 0429 + 0430 + 0431 - 0059) ≥ 0 = 0407 + 0412 - 0402 - 0403 - 0404 - 0405 - 0406 - 0408 - 0411) ≥ 0</t>
  </si>
  <si>
    <t xml:space="preserve">E. УКУПНА ПАСИВА </t>
  </si>
  <si>
    <t>0456</t>
  </si>
  <si>
    <t>(0401 + 0415 + 0429 + 0430 + 0431 - 0455)</t>
  </si>
  <si>
    <t xml:space="preserve">Ж. ВАНБИЛАНСНА ПАСИВА </t>
  </si>
  <si>
    <t>0457</t>
  </si>
  <si>
    <t>Образац 1б.</t>
  </si>
  <si>
    <t>ИЗВЕШТАЈ О ТОКОВИМА ГОТОВИНЕ</t>
  </si>
  <si>
    <t>у периоду од  01.01. до 31.12.2024.2024. године*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</si>
  <si>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</si>
  <si>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</si>
  <si>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</si>
  <si>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</si>
  <si>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</si>
  <si>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</si>
  <si>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</si>
  <si>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</si>
  <si>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</si>
  <si>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</si>
  <si>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</si>
  <si>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</si>
  <si>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</si>
  <si>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</si>
  <si>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</si>
  <si>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</si>
  <si>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</si>
  <si>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</si>
  <si>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</si>
  <si>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</si>
  <si>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</si>
  <si>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</si>
  <si>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</si>
  <si>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</si>
  <si>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>5. Примљене дивиденде</t>
  </si>
  <si>
    <t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</si>
  <si>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</si>
  <si>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</si>
  <si>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</si>
  <si>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</si>
  <si>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</si>
  <si>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</si>
  <si>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</si>
  <si>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1. Увећање основног капитала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</si>
  <si>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</si>
  <si>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</si>
  <si>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</si>
  <si>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</si>
  <si>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</si>
  <si>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</si>
  <si>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</si>
  <si>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</si>
  <si>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</si>
  <si>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</si>
  <si>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</si>
  <si>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</si>
  <si>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</si>
  <si>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rPr>
        <b/>
        <sz val="9"/>
        <rFont val="Times New Roman"/>
        <charset val="134"/>
      </rPr>
      <t xml:space="preserve">Г. СВЕГА ПРИЛИВ ГОТОВИНЕ </t>
    </r>
    <r>
      <rPr>
        <sz val="9"/>
        <rFont val="Times New Roman"/>
        <charset val="134"/>
      </rPr>
      <t>(3001 + 3017 + 3029)</t>
    </r>
  </si>
  <si>
    <r>
      <rPr>
        <b/>
        <sz val="9"/>
        <rFont val="Times New Roman"/>
        <charset val="134"/>
      </rPr>
      <t xml:space="preserve">Д. СВЕГА ОДЛИВ ГОТОВИНЕ </t>
    </r>
    <r>
      <rPr>
        <sz val="9"/>
        <rFont val="Times New Roman"/>
        <charset val="134"/>
      </rPr>
      <t>(3006 + 3023 + 3037)</t>
    </r>
  </si>
  <si>
    <r>
      <rPr>
        <b/>
        <sz val="9"/>
        <rFont val="Times New Roman"/>
        <charset val="134"/>
      </rPr>
      <t xml:space="preserve">Ђ. НЕТО ПРИЛИВ ГОТОВИНЕ </t>
    </r>
    <r>
      <rPr>
        <sz val="9"/>
        <rFont val="Times New Roman"/>
        <charset val="134"/>
      </rPr>
      <t>(3048 - 3049) ≥ 0</t>
    </r>
  </si>
  <si>
    <r>
      <rPr>
        <b/>
        <sz val="9"/>
        <rFont val="Times New Roman"/>
        <charset val="134"/>
      </rPr>
      <t xml:space="preserve">E. НЕТО ОДЛИВ ГОТОВИНЕ </t>
    </r>
    <r>
      <rPr>
        <sz val="9"/>
        <rFont val="Times New Roman"/>
        <charset val="134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</si>
  <si>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</si>
  <si>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</si>
  <si>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>`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</si>
  <si>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</si>
  <si>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</si>
  <si>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</si>
  <si>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Образац 2</t>
  </si>
  <si>
    <t xml:space="preserve">ТРОШКОВИ ЗАПОСЛЕНИХ </t>
  </si>
  <si>
    <t>Р. бр.</t>
  </si>
  <si>
    <t>Трошкови запослених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</si>
  <si>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</si>
  <si>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</si>
  <si>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</si>
  <si>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</si>
  <si>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</si>
  <si>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 xml:space="preserve">Маса БРУТО 2 зарада (зарада са припадајућим порезом и доприносима на терет послодавца) </t>
  </si>
  <si>
    <t>4.</t>
  </si>
  <si>
    <t>Број запослених  по кадровској евиденцији - УКУПНО**</t>
  </si>
  <si>
    <t>4.1.</t>
  </si>
  <si>
    <t xml:space="preserve"> - на неодређено време</t>
  </si>
  <si>
    <t>4.2.</t>
  </si>
  <si>
    <t>- на одређено време</t>
  </si>
  <si>
    <t>5</t>
  </si>
  <si>
    <t>Накнаде по уговору о делу</t>
  </si>
  <si>
    <t>6</t>
  </si>
  <si>
    <t xml:space="preserve">Број прималаца накнаде по уговору о делу </t>
  </si>
  <si>
    <t>7</t>
  </si>
  <si>
    <t>Накнаде по ауторским уговорима</t>
  </si>
  <si>
    <t>8</t>
  </si>
  <si>
    <t xml:space="preserve">Број прималаца наканде по ауторским уговорима </t>
  </si>
  <si>
    <t>9</t>
  </si>
  <si>
    <t>Накнаде по уговору о привременим и повременим пословима</t>
  </si>
  <si>
    <t>10</t>
  </si>
  <si>
    <t>Број прималаца накнаде по уговору о привременим и повременим пословима</t>
  </si>
  <si>
    <t>11</t>
  </si>
  <si>
    <t>Накнаде физичким лицима по основу осталих уговора</t>
  </si>
  <si>
    <t>12</t>
  </si>
  <si>
    <t xml:space="preserve">Број прималаца наканде по основу осталих уговора </t>
  </si>
  <si>
    <t>13</t>
  </si>
  <si>
    <t>Накнаде члановима скупштине</t>
  </si>
  <si>
    <t>14</t>
  </si>
  <si>
    <t>Број чланова скупштине</t>
  </si>
  <si>
    <t>15</t>
  </si>
  <si>
    <t>Накнаде члановима управног одбора</t>
  </si>
  <si>
    <t>16</t>
  </si>
  <si>
    <t xml:space="preserve">Број чланова управног одбора </t>
  </si>
  <si>
    <t>17</t>
  </si>
  <si>
    <t>Наканде члановима надзорног одбора</t>
  </si>
  <si>
    <t>18</t>
  </si>
  <si>
    <t>Број чланова надзорног одбора</t>
  </si>
  <si>
    <t>19</t>
  </si>
  <si>
    <t>Превоз запослених на посао и са посла</t>
  </si>
  <si>
    <t>20</t>
  </si>
  <si>
    <t xml:space="preserve">Дневнице на службеном путу </t>
  </si>
  <si>
    <t>21</t>
  </si>
  <si>
    <t xml:space="preserve">Накнаде трошкова на службеном путу
 </t>
  </si>
  <si>
    <t>22</t>
  </si>
  <si>
    <t>Отпремнина за одлазак у пензију</t>
  </si>
  <si>
    <t>23</t>
  </si>
  <si>
    <t>Број прималаца</t>
  </si>
  <si>
    <t>24</t>
  </si>
  <si>
    <t>Јубиларне награде</t>
  </si>
  <si>
    <t>25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</si>
  <si>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</si>
  <si>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</si>
  <si>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</si>
  <si>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</si>
  <si>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</si>
  <si>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</si>
  <si>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29</t>
  </si>
  <si>
    <t>Остале накнаде трошкова запосленима и осталим физичким лицима</t>
  </si>
  <si>
    <t>30</t>
  </si>
  <si>
    <t>Трошкови стручног усавршавања запослених</t>
  </si>
  <si>
    <t>31</t>
  </si>
  <si>
    <t>Солидарна помоћ запосленим ради ублажавања неповољног материјалног положаја (бруто износ)</t>
  </si>
  <si>
    <t xml:space="preserve">** Број запослених последњег дана извештајног периода </t>
  </si>
  <si>
    <t>Образац 3</t>
  </si>
  <si>
    <t xml:space="preserve">ДИНАМИКА ЗАПОСЛЕНИХ </t>
  </si>
  <si>
    <t>Основ одлива / пријема кадрова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</si>
  <si>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</si>
  <si>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</si>
  <si>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Број ангажованих по основу уговора (рад ван радног односа)</t>
  </si>
  <si>
    <t>Стање на дан 30.09.2024. године*</t>
  </si>
  <si>
    <t>Одлив кадрова</t>
  </si>
  <si>
    <t>пензија (инвалидске)</t>
  </si>
  <si>
    <t>самовољно</t>
  </si>
  <si>
    <t>отказ уговора о раду</t>
  </si>
  <si>
    <t>4</t>
  </si>
  <si>
    <t>истек уговора о раду</t>
  </si>
  <si>
    <t>престанак ангажовања</t>
  </si>
  <si>
    <t>Пријем</t>
  </si>
  <si>
    <t>Стални радни однос</t>
  </si>
  <si>
    <t>Пријем по уговору о ПП пословима</t>
  </si>
  <si>
    <t>Пријем по основу замене</t>
  </si>
  <si>
    <t>…</t>
  </si>
  <si>
    <t>Стање на дан 31.12.2024. године**</t>
  </si>
  <si>
    <t>Укупан број</t>
  </si>
  <si>
    <t>Број жена</t>
  </si>
  <si>
    <t>Број мушкараца</t>
  </si>
  <si>
    <t>*последњи дан претходног тромесечја</t>
  </si>
  <si>
    <t>** последњи дан тромесечја за који се извештај саставља</t>
  </si>
  <si>
    <t>Образац 4</t>
  </si>
  <si>
    <t>Распон планираних и исплаћених зарада у периоду  01.01. до 31.12.2024.*</t>
  </si>
  <si>
    <t>у динарима</t>
  </si>
  <si>
    <t>План</t>
  </si>
  <si>
    <t>Бруто 1</t>
  </si>
  <si>
    <t>Нето</t>
  </si>
  <si>
    <t>Запослени без пословодства</t>
  </si>
  <si>
    <t>Најнижа појединачна зарада</t>
  </si>
  <si>
    <t>Највиша појединачна зарада</t>
  </si>
  <si>
    <t>Просечна зарада</t>
  </si>
  <si>
    <t>Пословодство</t>
  </si>
  <si>
    <t>* последњи дан тромесечја за који се извештај саставља</t>
  </si>
  <si>
    <t>Образац 5</t>
  </si>
  <si>
    <t xml:space="preserve"> ПРИХОДИ ИЗ БУЏЕТА</t>
  </si>
  <si>
    <t>План за 2024.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</si>
  <si>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 xml:space="preserve">Износ неутрошених средстава из ранијих година   </t>
  </si>
  <si>
    <t>Намена средстава</t>
  </si>
  <si>
    <t>Економска класификација</t>
  </si>
  <si>
    <t>Буџет                                                                          (РС, АП или ЈЛС)</t>
  </si>
  <si>
    <t>01.01. до 31.03.</t>
  </si>
  <si>
    <t>01.01. до 30.06.</t>
  </si>
  <si>
    <t>01.01. до 30.09.</t>
  </si>
  <si>
    <t>01.01. до 31.12.</t>
  </si>
  <si>
    <t>Намена</t>
  </si>
  <si>
    <t>УКУПНО:</t>
  </si>
  <si>
    <t>*Напомена: За приходе из буџета је потребно навести намену коришћења средстава</t>
  </si>
  <si>
    <t>Реализација за период  01.01. до 31.03.2024. године*</t>
  </si>
  <si>
    <t>Приход из буџета</t>
  </si>
  <si>
    <t>Буџет                                               (РС, АП или ЈЛС)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</si>
  <si>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</si>
  <si>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</si>
  <si>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</si>
  <si>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</si>
  <si>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4 (2-3)</t>
  </si>
  <si>
    <t>Напомена: За приходе из буџета је потребно навесту намену коришћења коришћења средстава</t>
  </si>
  <si>
    <t>Образац 6</t>
  </si>
  <si>
    <t>СРЕДСТВА ЗА ПОСЕБНЕ НАМЕНЕ</t>
  </si>
  <si>
    <t>Позиција</t>
  </si>
  <si>
    <t>План за
01.01-31.12.2023.             Претходна  година</t>
  </si>
  <si>
    <t>Реализација 
01.01-31.12.2023.      Претходна година</t>
  </si>
  <si>
    <t>План за
01.01-31.12.2024.             Текућа година</t>
  </si>
  <si>
    <t>Спонзорство</t>
  </si>
  <si>
    <t>Донације</t>
  </si>
  <si>
    <t>Хуманитарне активности</t>
  </si>
  <si>
    <t>Спортске активности</t>
  </si>
  <si>
    <t>5.</t>
  </si>
  <si>
    <t>Репрезентација</t>
  </si>
  <si>
    <t>6.</t>
  </si>
  <si>
    <t>Реклама и пропаганда</t>
  </si>
  <si>
    <t>7.</t>
  </si>
  <si>
    <t>Остало</t>
  </si>
  <si>
    <t>Редни број</t>
  </si>
  <si>
    <t>Прималац</t>
  </si>
  <si>
    <t>Износ</t>
  </si>
  <si>
    <t>Образац 7.</t>
  </si>
  <si>
    <t>РАСПОДЕЛА ОСТВАРЕНЕ ДОБИТИ / ПОКРИЋE ГУБИТКА</t>
  </si>
  <si>
    <t>ОДЛУКЕ О РАСПОДЕЛИ ОСТВАРЕНЕ ДОБИТИ ИЛИ ПОКРИЋУ ГУБИТКА</t>
  </si>
  <si>
    <t>Добитак / губитак из пословне године</t>
  </si>
  <si>
    <t>Правни основ</t>
  </si>
  <si>
    <t>Нето резултат</t>
  </si>
  <si>
    <t>Расподела остварене добити / покриће губитка</t>
  </si>
  <si>
    <t>Добит - за буџет</t>
  </si>
  <si>
    <t>Преостала добит / начин покрића губитка</t>
  </si>
  <si>
    <t>Датум доношења одлуке</t>
  </si>
  <si>
    <t>Број одлуке НО / Скупштине</t>
  </si>
  <si>
    <t>Датум добијања сагласности оснивача</t>
  </si>
  <si>
    <t>Број акта којим је добијена сагласности оснивача</t>
  </si>
  <si>
    <t>Добитак / Губитак</t>
  </si>
  <si>
    <t>Укупно остварена добит / губитак                       ( у динарима)</t>
  </si>
  <si>
    <t xml:space="preserve">% добити </t>
  </si>
  <si>
    <t>Износ                               ( у динарима)</t>
  </si>
  <si>
    <t>% добити</t>
  </si>
  <si>
    <t>Опис</t>
  </si>
  <si>
    <t>1106/6</t>
  </si>
  <si>
    <t>023-82/2024-I</t>
  </si>
  <si>
    <t>Добитак</t>
  </si>
  <si>
    <t>023-116/1023-I</t>
  </si>
  <si>
    <t>Губитак</t>
  </si>
  <si>
    <t>023-61/2022-I</t>
  </si>
  <si>
    <t>25.06.2021.</t>
  </si>
  <si>
    <t>30.09.2021.</t>
  </si>
  <si>
    <t>023-52/2021-I</t>
  </si>
  <si>
    <t>22.7.2020.</t>
  </si>
  <si>
    <t>20.11.2020.</t>
  </si>
  <si>
    <t>023-65/2020-I</t>
  </si>
  <si>
    <t>27.06.2019.</t>
  </si>
  <si>
    <t>17.09.2019.</t>
  </si>
  <si>
    <t>023-61/2019-I</t>
  </si>
  <si>
    <t>11.06.2018.</t>
  </si>
  <si>
    <t>20.08.2018.</t>
  </si>
  <si>
    <t>023-23/2018-I</t>
  </si>
  <si>
    <r>
      <rPr>
        <b/>
        <sz val="12"/>
        <rFont val="Times New Roman"/>
        <charset val="134"/>
      </rPr>
      <t xml:space="preserve">Напомена: </t>
    </r>
    <r>
      <rPr>
        <sz val="12"/>
        <rFont val="Times New Roman"/>
        <charset val="134"/>
      </rPr>
      <t>Потребно је попунити табелу за последњих пет година</t>
    </r>
  </si>
  <si>
    <t>УПЛАТЕ У БУЏЕТ ПО ОСНОВУ ОДЛУКА О РАСПОЕДEЛИ ДОБИТИ</t>
  </si>
  <si>
    <t>Година уплате</t>
  </si>
  <si>
    <t xml:space="preserve">Уплата по основу добити </t>
  </si>
  <si>
    <t>Основ уплате</t>
  </si>
  <si>
    <t>Датум уплате</t>
  </si>
  <si>
    <t>Број одлуке</t>
  </si>
  <si>
    <t>Опис*</t>
  </si>
  <si>
    <t>Н (текућа)</t>
  </si>
  <si>
    <t>27.11.2024.</t>
  </si>
  <si>
    <t>Члана 22  Закона о јавним предузећима,  члана 40 Статута града Бора и Одлуке о буџету града Бора</t>
  </si>
  <si>
    <t xml:space="preserve"> = Укупно</t>
  </si>
  <si>
    <t>Н - 1</t>
  </si>
  <si>
    <t>23.11.2021.</t>
  </si>
  <si>
    <t>Н - 2</t>
  </si>
  <si>
    <t>27.11.2020.</t>
  </si>
  <si>
    <t>Н - 3</t>
  </si>
  <si>
    <t>06.11.2019.</t>
  </si>
  <si>
    <t>Н - 4</t>
  </si>
  <si>
    <t>12.10.2018.</t>
  </si>
  <si>
    <t>* Добит из претходне године, добит из ранијих година, расподела нераспоређене добити...</t>
  </si>
  <si>
    <t>Образац 8</t>
  </si>
  <si>
    <t xml:space="preserve">КРЕДИТНА ЗАДУЖЕНОСТ </t>
  </si>
  <si>
    <t>Кредитор</t>
  </si>
  <si>
    <t>Назив кредита / Пројекта</t>
  </si>
  <si>
    <t>Валута</t>
  </si>
  <si>
    <t>Уговорени износ кредита</t>
  </si>
  <si>
    <t>Гаранција државе
Да/Не</t>
  </si>
  <si>
    <t>Стање кредитне задужености 
на 31.12. 2023. године* у оригиналној валути</t>
  </si>
  <si>
    <t>Стање кредитне задужености 
на 31.12. 2024. године* у динарима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</si>
  <si>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</si>
  <si>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</si>
  <si>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</si>
  <si>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</si>
  <si>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</si>
  <si>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</si>
  <si>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</si>
  <si>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</si>
  <si>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</si>
  <si>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</si>
  <si>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</si>
  <si>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</si>
  <si>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</si>
  <si>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</si>
  <si>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</si>
  <si>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АИК банка</t>
  </si>
  <si>
    <t>Овердрафт кредит/доз. минус</t>
  </si>
  <si>
    <t>дин</t>
  </si>
  <si>
    <t>не</t>
  </si>
  <si>
    <t>12 мес</t>
  </si>
  <si>
    <t xml:space="preserve">   ...................</t>
  </si>
  <si>
    <t>Укупно домаћи кредитор</t>
  </si>
  <si>
    <t>Страни кредитор</t>
  </si>
  <si>
    <t>Укупно страни кредитор</t>
  </si>
  <si>
    <t>Укупно кредитно задужење</t>
  </si>
  <si>
    <t>од чега за ликвидност</t>
  </si>
  <si>
    <t>од чега за пројекте</t>
  </si>
  <si>
    <t>Образац 9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</si>
  <si>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</si>
  <si>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</si>
  <si>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</si>
  <si>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</si>
  <si>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</si>
  <si>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</si>
  <si>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31.12.2023. (претходна година)</t>
  </si>
  <si>
    <t>068</t>
  </si>
  <si>
    <t>Благајна чекова</t>
  </si>
  <si>
    <t>Текући раћун</t>
  </si>
  <si>
    <t>Комерцијална банка</t>
  </si>
  <si>
    <t>Поштанска штедионица</t>
  </si>
  <si>
    <t>Текући раћун - боловање</t>
  </si>
  <si>
    <t>Текући раћун - јавни радови</t>
  </si>
  <si>
    <t xml:space="preserve">Текући раћун </t>
  </si>
  <si>
    <t>Управа за јавна плаћања</t>
  </si>
  <si>
    <t>Благајна готовине</t>
  </si>
  <si>
    <t>Укупно у динарима</t>
  </si>
  <si>
    <t>31.03.2024.</t>
  </si>
  <si>
    <t>30.06.2024.</t>
  </si>
  <si>
    <t>30.09.2024.</t>
  </si>
  <si>
    <t>31.12.2024.</t>
  </si>
  <si>
    <t>Образац 10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</si>
  <si>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</si>
  <si>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</si>
  <si>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</si>
  <si>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</si>
  <si>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</si>
  <si>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</si>
  <si>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31.12.2023.*</t>
  </si>
  <si>
    <t>Структура финансирања</t>
  </si>
  <si>
    <t>План 2024.** година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</si>
  <si>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</si>
  <si>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</si>
  <si>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</si>
  <si>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</si>
  <si>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</si>
  <si>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</si>
  <si>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</si>
  <si>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</si>
  <si>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</si>
  <si>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</si>
  <si>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</si>
  <si>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</si>
  <si>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</si>
  <si>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</si>
  <si>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</si>
  <si>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>Образац 11</t>
  </si>
  <si>
    <t>ПОТРАЖИВАЊА, ОБАВЕЗЕ И СУДСКИ СПОРОВИ</t>
  </si>
  <si>
    <t>ПОТРАЖИВАЊА за 2024. годииу*</t>
  </si>
  <si>
    <t>Потраживања                                                                                     (стање на последњи дан извештаја)</t>
  </si>
  <si>
    <t>на дан 31.03.2024.</t>
  </si>
  <si>
    <t>на дан 30.06.2024.</t>
  </si>
  <si>
    <t>на дан 30.09.2024.</t>
  </si>
  <si>
    <t>на дан 31.12.2024.</t>
  </si>
  <si>
    <t>до 3 месеца</t>
  </si>
  <si>
    <t xml:space="preserve"> од 3 месеца до 12 месеци</t>
  </si>
  <si>
    <t xml:space="preserve"> дуже од 12 месеци</t>
  </si>
  <si>
    <t>* година за коју се извештај саставља</t>
  </si>
  <si>
    <t>ОБАВЕЗЕ за 2024. годииу*</t>
  </si>
  <si>
    <t>Неизмирене обавезе                                                                                   (стање на последњи дан извештаја)</t>
  </si>
  <si>
    <t>СУДСКИ СПОРОВИ НА ДАН 31.12.2024. године</t>
  </si>
  <si>
    <t>Број спорова где је јавно предузеће страна која тужи</t>
  </si>
  <si>
    <t>Укупна вредност спорова**</t>
  </si>
  <si>
    <t>Број спорова где је јавно предузеће тужена страна</t>
  </si>
  <si>
    <t>Укупан број спорова у 2024.*</t>
  </si>
  <si>
    <t>Опис спора*</t>
  </si>
  <si>
    <t>Укупна вредност спора**</t>
  </si>
  <si>
    <t>ИИВК. 576/2022, нерешен, извршни поступак, одређен застој до окончања парничног поступка</t>
  </si>
  <si>
    <t>П. 4238/2023, ожалбен, парнични поступак</t>
  </si>
  <si>
    <t>ПР. 1475/2023, решен, прекршај</t>
  </si>
  <si>
    <t>ПР. 1476/2023, решен, прекршај</t>
  </si>
  <si>
    <t>ПР. 3606/2023, нерешен, прекршај</t>
  </si>
  <si>
    <t>КТН. 256/22, није решен, поднета кривична пријава, дат налог полицији за откривање учиниоца</t>
  </si>
  <si>
    <t>ИИВК. 910/2022, нерешен, извршни поступак</t>
  </si>
  <si>
    <t>ИИВК. 699/2022, нерешен, извршни поступак</t>
  </si>
  <si>
    <t>ИИВК. 1015/2022, нерешен, извршни поступак</t>
  </si>
  <si>
    <t>ИИВК. 1346/2022, нерешен, извршни поступак, одређен застој до окончања парничног поступка</t>
  </si>
  <si>
    <t xml:space="preserve">П. 19/2023, решен, парнични поступак </t>
  </si>
  <si>
    <t>ПЖ. 4618/2023, решен, парнични поступак</t>
  </si>
  <si>
    <t>ИИВК. 1349/2022, нерешен, извршни поступак</t>
  </si>
  <si>
    <t>226-ИИВК. 1385/2022, нерешен, извршни поступак, одређен застој до окончања парничног поступка</t>
  </si>
  <si>
    <t>П. 23/2023, ожалбен, парнични поступак</t>
  </si>
  <si>
    <t>ПЖ. 5398/2023, није решен, парнични поступак</t>
  </si>
  <si>
    <t>226-ИИВК. 1403/2022, нерешен, извршни поступак, одређен застој до окончања парничног поступка</t>
  </si>
  <si>
    <t>П. 421/2023, ожалбен, парнични поступак</t>
  </si>
  <si>
    <t>ГЖ. 325/2024, није решен, парнични поступак</t>
  </si>
  <si>
    <t>ИИ. 132/2023, нерешен, извршни поступак</t>
  </si>
  <si>
    <t>ИИ. 155/2023, нерешен, извршни поступак</t>
  </si>
  <si>
    <t>226-ИИВК. 1406/2022, нерешен, извршни поступак</t>
  </si>
  <si>
    <t>ИИВК. 1503/2022, нерешен, извршни поступак</t>
  </si>
  <si>
    <t>ИИВК. 851/2022, нерешен, извршни поступак</t>
  </si>
  <si>
    <t>ИИВК. 1562/2022, нерешен, извршни поступак</t>
  </si>
  <si>
    <t>225-ИИВК 758/2022, нерешен, извршни поступак, одређен застој до окончања парничног поступка</t>
  </si>
  <si>
    <t>П. 606/2022, ожалбен, парнични поступак</t>
  </si>
  <si>
    <t>ГЖ.  52/2024, решен, парнични поступак</t>
  </si>
  <si>
    <t>ИИВК. 270/2023, нерешен, извршни поступак</t>
  </si>
  <si>
    <t>ИИВК. 278/2023, нерешен, извршни поступак</t>
  </si>
  <si>
    <t>ИИВК. 279/2023, нерешен, извршни поступак, али наплаћен главни дуг и законска затезна камата</t>
  </si>
  <si>
    <t>ИИВК. 302/2023, нерешен, извршни поступак</t>
  </si>
  <si>
    <t>ИИВК. 602/2023, нерешен, извршни поступак</t>
  </si>
  <si>
    <t>П. 1178/2024, нерешен, парнични поступак</t>
  </si>
  <si>
    <t>ИИВК. 668/2023, нерешен, извршни поступак</t>
  </si>
  <si>
    <t>ИИВК. 675/2023, нерешен, извршни поступак</t>
  </si>
  <si>
    <t>ИИВК. 978/2023, нерешен, извршни поступак</t>
  </si>
  <si>
    <t>ИИВК. 1034/2023, нерешен, извршни поступак</t>
  </si>
  <si>
    <t>ИИВК. 1045/2023, нерешен, извршни поступак</t>
  </si>
  <si>
    <t>ИИВК 585/2023, нерешен, извршни поступак, изјављен приговор извршног дужника против решења о трошковима</t>
  </si>
  <si>
    <t>П. 110/2024, решен, парнични поступак</t>
  </si>
  <si>
    <t xml:space="preserve">ИИВК 581/23, нерешен, извршни  поступак </t>
  </si>
  <si>
    <t xml:space="preserve">ИИВК 285/2023, нерешен, извршни поступак </t>
  </si>
  <si>
    <t>П. 165/2023,решен, парнични поступак</t>
  </si>
  <si>
    <t>226-ИИВК 560/2023, нерешен, извршни поступак</t>
  </si>
  <si>
    <t>226-ИИВК 971/2023, нерешен, извршни поступак</t>
  </si>
  <si>
    <t>225-ИИВК 1112/2023, нерешен, извршни поступак</t>
  </si>
  <si>
    <t>225-ИИВК 728/2023, нерешен, извршни поступак</t>
  </si>
  <si>
    <t>ИИВК 1093/2023,  нерешен, извршни поступак</t>
  </si>
  <si>
    <t>ИИВК. 974/23, нерешен, извршни потупак</t>
  </si>
  <si>
    <t>071-11-8226/2023-03, решен, управни поступак</t>
  </si>
  <si>
    <t>СТ. 1/2024, решен, стечајни поступак</t>
  </si>
  <si>
    <t>226-ИИВК 584/2023, нерешен, извршни поступак</t>
  </si>
  <si>
    <t>071-1118173/2023-03, нерешен, управни поступак</t>
  </si>
  <si>
    <t>ИИВК  264/2024, није решен, извршни поступак</t>
  </si>
  <si>
    <t xml:space="preserve">225-ИИВК 699/24, нерешен, извршни поступак </t>
  </si>
  <si>
    <t>П1. 157/24, није решен,  парнични поступак</t>
  </si>
  <si>
    <t>П. 1354/24, није решен, парнични поступак</t>
  </si>
  <si>
    <t>ИИВК 2124/24, нерешен,  извршни  предмет</t>
  </si>
  <si>
    <t>ИИВК 2235/24,  нерешен,  извршни поступак</t>
  </si>
  <si>
    <t>ИИВК  520/2024, није решен, извршни поступак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</si>
</sst>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##0"/>
  </numFmts>
  <fonts count="68">
    <font>
      <sz val="10"/>
      <name val="Arial"/>
      <charset val="134"/>
    </font>
    <font>
      <sz val="10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name val="Times New Roman"/>
      <charset val="238"/>
    </font>
    <font>
      <sz val="11"/>
      <color theme="1"/>
      <name val="Times New Roman"/>
      <charset val="238"/>
    </font>
    <font>
      <sz val="11"/>
      <color theme="1"/>
      <name val="Times New Roman"/>
      <charset val="134"/>
    </font>
    <font>
      <sz val="12"/>
      <color rgb="FF000000"/>
      <name val="Times New Roman"/>
      <charset val="134"/>
    </font>
    <font>
      <b/>
      <sz val="18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theme="0" tint="-0.349986266670736"/>
      <name val="Times New Roman"/>
      <charset val="134"/>
    </font>
    <font>
      <b/>
      <sz val="12"/>
      <color rgb="FF000000"/>
      <name val="Times New Roman"/>
      <charset val="134"/>
    </font>
    <font>
      <sz val="14"/>
      <name val="Times New Roman"/>
      <charset val="238"/>
    </font>
    <font>
      <sz val="12"/>
      <name val="Times New Roman"/>
      <charset val="238"/>
    </font>
    <font>
      <sz val="16"/>
      <name val="Times New Roman"/>
      <charset val="238"/>
    </font>
    <font>
      <b/>
      <sz val="16"/>
      <name val="Times New Roman"/>
      <charset val="238"/>
    </font>
    <font>
      <sz val="16"/>
      <name val="Arial"/>
      <charset val="134"/>
    </font>
    <font>
      <b/>
      <sz val="16"/>
      <name val="Times New Roman"/>
      <charset val="134"/>
    </font>
    <font>
      <b/>
      <sz val="24"/>
      <name val="Times New Roman"/>
      <charset val="238"/>
    </font>
    <font>
      <b/>
      <sz val="12"/>
      <name val="Times New Roman"/>
      <charset val="238"/>
    </font>
    <font>
      <sz val="18"/>
      <name val="Times New Roman"/>
      <charset val="238"/>
    </font>
    <font>
      <sz val="22"/>
      <name val="Times New Roman"/>
      <charset val="238"/>
    </font>
    <font>
      <sz val="14"/>
      <name val="Times New Roman"/>
      <charset val="134"/>
    </font>
    <font>
      <b/>
      <i/>
      <sz val="12"/>
      <name val="Times New Roman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b/>
      <sz val="10"/>
      <name val="Times New Roman"/>
      <charset val="238"/>
    </font>
    <font>
      <sz val="10"/>
      <name val="Times New Roman"/>
      <charset val="238"/>
    </font>
    <font>
      <sz val="12"/>
      <name val="Arial"/>
      <charset val="134"/>
    </font>
    <font>
      <sz val="10"/>
      <color theme="1"/>
      <name val="Times New Roman"/>
      <charset val="134"/>
    </font>
    <font>
      <i/>
      <sz val="12"/>
      <name val="Times New Roman"/>
      <charset val="134"/>
    </font>
    <font>
      <b/>
      <sz val="14"/>
      <name val="Times New Roman"/>
      <charset val="238"/>
    </font>
    <font>
      <b/>
      <sz val="11"/>
      <name val="Times New Roman"/>
      <charset val="238"/>
    </font>
    <font>
      <sz val="12"/>
      <color theme="1"/>
      <name val="Arial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sz val="10"/>
      <name val="Arial"/>
      <charset val="1"/>
    </font>
    <font>
      <b/>
      <sz val="9"/>
      <name val="Times New Roman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38"/>
    </font>
    <font>
      <sz val="9"/>
      <name val="Tahoma"/>
      <charset val="1"/>
    </font>
    <font>
      <sz val="9"/>
      <name val="Tahoma"/>
      <charset val="238"/>
    </font>
    <font>
      <b/>
      <sz val="9"/>
      <name val="Tahoma"/>
      <charset val="238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Tahoma"/>
      <charset val="1"/>
    </font>
  </fonts>
  <fills count="41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7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10" borderId="131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32" applyNumberFormat="0" applyFill="0" applyAlignment="0" applyProtection="0">
      <alignment vertical="center"/>
    </xf>
    <xf numFmtId="0" fontId="48" fillId="0" borderId="132" applyNumberFormat="0" applyFill="0" applyAlignment="0" applyProtection="0">
      <alignment vertical="center"/>
    </xf>
    <xf numFmtId="0" fontId="49" fillId="0" borderId="133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11" borderId="134" applyNumberFormat="0" applyAlignment="0" applyProtection="0">
      <alignment vertical="center"/>
    </xf>
    <xf numFmtId="0" fontId="51" fillId="12" borderId="135" applyNumberFormat="0" applyAlignment="0" applyProtection="0">
      <alignment vertical="center"/>
    </xf>
    <xf numFmtId="0" fontId="52" fillId="12" borderId="134" applyNumberFormat="0" applyAlignment="0" applyProtection="0">
      <alignment vertical="center"/>
    </xf>
    <xf numFmtId="0" fontId="53" fillId="13" borderId="136" applyNumberFormat="0" applyAlignment="0" applyProtection="0">
      <alignment vertical="center"/>
    </xf>
    <xf numFmtId="0" fontId="54" fillId="0" borderId="137" applyNumberFormat="0" applyFill="0" applyAlignment="0" applyProtection="0">
      <alignment vertical="center"/>
    </xf>
    <xf numFmtId="0" fontId="55" fillId="0" borderId="138" applyNumberFormat="0" applyFill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9" borderId="0" applyNumberFormat="0" applyBorder="0" applyAlignment="0" applyProtection="0">
      <alignment vertical="center"/>
    </xf>
    <xf numFmtId="0" fontId="59" fillId="40" borderId="0" applyNumberFormat="0" applyBorder="0" applyAlignment="0" applyProtection="0">
      <alignment vertical="center"/>
    </xf>
    <xf numFmtId="0" fontId="61" fillId="0" borderId="0"/>
  </cellStyleXfs>
  <cellXfs count="7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center" vertical="center"/>
    </xf>
    <xf numFmtId="0" fontId="1" fillId="0" borderId="8" xfId="0" applyFont="1" applyBorder="1"/>
    <xf numFmtId="3" fontId="7" fillId="0" borderId="5" xfId="0" applyNumberFormat="1" applyFont="1" applyBorder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 wrapText="1"/>
    </xf>
    <xf numFmtId="3" fontId="2" fillId="3" borderId="0" xfId="0" applyNumberFormat="1" applyFont="1" applyFill="1" applyAlignment="1">
      <alignment horizontal="center" vertical="center"/>
    </xf>
    <xf numFmtId="0" fontId="3" fillId="3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9" xfId="0" applyFont="1" applyBorder="1"/>
    <xf numFmtId="0" fontId="3" fillId="4" borderId="2" xfId="0" applyFont="1" applyFill="1" applyBorder="1" applyAlignment="1">
      <alignment vertical="center" wrapText="1"/>
    </xf>
    <xf numFmtId="3" fontId="4" fillId="0" borderId="2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1" fillId="0" borderId="13" xfId="0" applyFont="1" applyBorder="1"/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17" xfId="0" applyNumberFormat="1" applyFont="1" applyBorder="1" applyAlignment="1">
      <alignment horizontal="left" vertical="center"/>
    </xf>
    <xf numFmtId="49" fontId="1" fillId="0" borderId="18" xfId="0" applyNumberFormat="1" applyFont="1" applyBorder="1" applyAlignment="1">
      <alignment horizontal="left" vertical="center"/>
    </xf>
    <xf numFmtId="4" fontId="1" fillId="0" borderId="19" xfId="0" applyNumberFormat="1" applyFont="1" applyBorder="1" applyAlignment="1">
      <alignment horizontal="right" vertical="center"/>
    </xf>
    <xf numFmtId="49" fontId="1" fillId="0" borderId="20" xfId="0" applyNumberFormat="1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49" fontId="1" fillId="0" borderId="22" xfId="0" applyNumberFormat="1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9" fontId="1" fillId="0" borderId="23" xfId="0" applyNumberFormat="1" applyFont="1" applyBorder="1" applyAlignment="1">
      <alignment horizontal="left" vertical="center"/>
    </xf>
    <xf numFmtId="49" fontId="1" fillId="0" borderId="24" xfId="0" applyNumberFormat="1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49" fontId="1" fillId="0" borderId="20" xfId="0" applyNumberFormat="1" applyFont="1" applyBorder="1" applyAlignment="1">
      <alignment horizontal="left" vertical="center"/>
    </xf>
    <xf numFmtId="49" fontId="1" fillId="0" borderId="21" xfId="0" applyNumberFormat="1" applyFont="1" applyBorder="1" applyAlignment="1">
      <alignment horizontal="left" vertical="center"/>
    </xf>
    <xf numFmtId="49" fontId="1" fillId="0" borderId="22" xfId="0" applyNumberFormat="1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right" vertical="center"/>
    </xf>
    <xf numFmtId="4" fontId="1" fillId="0" borderId="26" xfId="0" applyNumberFormat="1" applyFont="1" applyBorder="1" applyAlignment="1">
      <alignment horizontal="right" vertical="center"/>
    </xf>
    <xf numFmtId="49" fontId="1" fillId="0" borderId="27" xfId="0" applyNumberFormat="1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left" vertical="center" wrapText="1"/>
    </xf>
    <xf numFmtId="49" fontId="1" fillId="0" borderId="29" xfId="0" applyNumberFormat="1" applyFont="1" applyBorder="1" applyAlignment="1">
      <alignment horizontal="left" vertical="center" wrapText="1"/>
    </xf>
    <xf numFmtId="49" fontId="1" fillId="0" borderId="30" xfId="0" applyNumberFormat="1" applyFont="1" applyBorder="1" applyAlignment="1">
      <alignment horizontal="left" vertical="center" wrapText="1"/>
    </xf>
    <xf numFmtId="49" fontId="1" fillId="0" borderId="31" xfId="0" applyNumberFormat="1" applyFont="1" applyBorder="1" applyAlignment="1">
      <alignment horizontal="left" vertical="center" wrapText="1"/>
    </xf>
    <xf numFmtId="49" fontId="1" fillId="0" borderId="32" xfId="0" applyNumberFormat="1" applyFont="1" applyBorder="1" applyAlignment="1">
      <alignment horizontal="left" vertical="center" wrapText="1"/>
    </xf>
    <xf numFmtId="4" fontId="1" fillId="0" borderId="33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5" borderId="34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5" borderId="38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40" xfId="0" applyFont="1" applyFill="1" applyBorder="1" applyAlignment="1">
      <alignment horizontal="center" vertical="center" wrapText="1"/>
    </xf>
    <xf numFmtId="0" fontId="8" fillId="0" borderId="9" xfId="0" applyFont="1" applyBorder="1"/>
    <xf numFmtId="0" fontId="10" fillId="6" borderId="41" xfId="0" applyFont="1" applyFill="1" applyBorder="1" applyAlignment="1">
      <alignment horizontal="center" vertical="center"/>
    </xf>
    <xf numFmtId="0" fontId="10" fillId="6" borderId="42" xfId="0" applyFont="1" applyFill="1" applyBorder="1" applyAlignment="1">
      <alignment horizontal="left" vertical="center"/>
    </xf>
    <xf numFmtId="178" fontId="10" fillId="6" borderId="42" xfId="0" applyNumberFormat="1" applyFont="1" applyFill="1" applyBorder="1" applyAlignment="1">
      <alignment horizontal="center" vertical="center"/>
    </xf>
    <xf numFmtId="178" fontId="10" fillId="6" borderId="43" xfId="0" applyNumberFormat="1" applyFont="1" applyFill="1" applyBorder="1" applyAlignment="1">
      <alignment horizontal="center" vertical="center"/>
    </xf>
    <xf numFmtId="4" fontId="10" fillId="6" borderId="44" xfId="0" applyNumberFormat="1" applyFont="1" applyFill="1" applyBorder="1" applyAlignment="1">
      <alignment horizontal="center" vertical="center"/>
    </xf>
    <xf numFmtId="4" fontId="10" fillId="6" borderId="45" xfId="0" applyNumberFormat="1" applyFont="1" applyFill="1" applyBorder="1" applyAlignment="1">
      <alignment horizontal="center" vertical="center"/>
    </xf>
    <xf numFmtId="0" fontId="10" fillId="6" borderId="46" xfId="0" applyFont="1" applyFill="1" applyBorder="1"/>
    <xf numFmtId="0" fontId="10" fillId="6" borderId="47" xfId="0" applyFont="1" applyFill="1" applyBorder="1" applyAlignment="1">
      <alignment horizontal="center" vertical="center"/>
    </xf>
    <xf numFmtId="0" fontId="10" fillId="6" borderId="48" xfId="0" applyFont="1" applyFill="1" applyBorder="1" applyAlignment="1">
      <alignment horizontal="left" vertical="center"/>
    </xf>
    <xf numFmtId="178" fontId="10" fillId="6" borderId="48" xfId="0" applyNumberFormat="1" applyFont="1" applyFill="1" applyBorder="1" applyAlignment="1">
      <alignment horizontal="center" vertical="center"/>
    </xf>
    <xf numFmtId="178" fontId="10" fillId="6" borderId="49" xfId="0" applyNumberFormat="1" applyFont="1" applyFill="1" applyBorder="1" applyAlignment="1">
      <alignment horizontal="center" vertical="center"/>
    </xf>
    <xf numFmtId="4" fontId="10" fillId="6" borderId="50" xfId="0" applyNumberFormat="1" applyFont="1" applyFill="1" applyBorder="1" applyAlignment="1">
      <alignment horizontal="center" vertical="center"/>
    </xf>
    <xf numFmtId="4" fontId="10" fillId="6" borderId="51" xfId="0" applyNumberFormat="1" applyFont="1" applyFill="1" applyBorder="1" applyAlignment="1">
      <alignment horizontal="center" vertical="center"/>
    </xf>
    <xf numFmtId="0" fontId="10" fillId="6" borderId="41" xfId="0" applyFont="1" applyFill="1" applyBorder="1"/>
    <xf numFmtId="0" fontId="10" fillId="6" borderId="52" xfId="0" applyFont="1" applyFill="1" applyBorder="1" applyAlignment="1">
      <alignment horizontal="center" vertical="center"/>
    </xf>
    <xf numFmtId="0" fontId="10" fillId="6" borderId="53" xfId="0" applyFont="1" applyFill="1" applyBorder="1" applyAlignment="1">
      <alignment horizontal="left" vertical="center"/>
    </xf>
    <xf numFmtId="178" fontId="10" fillId="6" borderId="53" xfId="0" applyNumberFormat="1" applyFont="1" applyFill="1" applyBorder="1" applyAlignment="1">
      <alignment horizontal="center" vertical="center"/>
    </xf>
    <xf numFmtId="178" fontId="10" fillId="6" borderId="54" xfId="0" applyNumberFormat="1" applyFont="1" applyFill="1" applyBorder="1" applyAlignment="1">
      <alignment horizontal="center" vertical="center"/>
    </xf>
    <xf numFmtId="4" fontId="10" fillId="6" borderId="55" xfId="0" applyNumberFormat="1" applyFont="1" applyFill="1" applyBorder="1" applyAlignment="1">
      <alignment horizontal="center" vertical="center"/>
    </xf>
    <xf numFmtId="4" fontId="10" fillId="6" borderId="56" xfId="0" applyNumberFormat="1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6" borderId="52" xfId="0" applyFont="1" applyFill="1" applyBorder="1"/>
    <xf numFmtId="4" fontId="10" fillId="6" borderId="57" xfId="0" applyNumberFormat="1" applyFont="1" applyFill="1" applyBorder="1" applyAlignment="1">
      <alignment horizontal="center" vertical="center"/>
    </xf>
    <xf numFmtId="0" fontId="11" fillId="5" borderId="58" xfId="0" applyFont="1" applyFill="1" applyBorder="1" applyAlignment="1">
      <alignment horizontal="center" vertical="center"/>
    </xf>
    <xf numFmtId="0" fontId="11" fillId="5" borderId="59" xfId="0" applyFont="1" applyFill="1" applyBorder="1" applyAlignment="1">
      <alignment horizontal="center" vertical="center"/>
    </xf>
    <xf numFmtId="4" fontId="10" fillId="5" borderId="60" xfId="0" applyNumberFormat="1" applyFont="1" applyFill="1" applyBorder="1"/>
    <xf numFmtId="4" fontId="10" fillId="5" borderId="61" xfId="0" applyNumberFormat="1" applyFont="1" applyFill="1" applyBorder="1"/>
    <xf numFmtId="0" fontId="12" fillId="2" borderId="2" xfId="0" applyFont="1" applyFill="1" applyBorder="1"/>
    <xf numFmtId="0" fontId="13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5" borderId="62" xfId="0" applyFont="1" applyFill="1" applyBorder="1" applyAlignment="1">
      <alignment horizontal="center" vertical="center"/>
    </xf>
    <xf numFmtId="0" fontId="8" fillId="5" borderId="63" xfId="0" applyFont="1" applyFill="1" applyBorder="1" applyAlignment="1">
      <alignment vertical="center"/>
    </xf>
    <xf numFmtId="0" fontId="8" fillId="5" borderId="64" xfId="0" applyFont="1" applyFill="1" applyBorder="1" applyAlignment="1">
      <alignment vertical="center"/>
    </xf>
    <xf numFmtId="0" fontId="8" fillId="5" borderId="65" xfId="0" applyFont="1" applyFill="1" applyBorder="1" applyAlignment="1">
      <alignment horizontal="center" vertical="center" wrapText="1"/>
    </xf>
    <xf numFmtId="0" fontId="8" fillId="5" borderId="66" xfId="0" applyFont="1" applyFill="1" applyBorder="1" applyAlignment="1">
      <alignment horizontal="center" vertical="center" wrapText="1"/>
    </xf>
    <xf numFmtId="4" fontId="10" fillId="6" borderId="67" xfId="0" applyNumberFormat="1" applyFont="1" applyFill="1" applyBorder="1" applyAlignment="1">
      <alignment horizontal="center" vertical="center"/>
    </xf>
    <xf numFmtId="4" fontId="10" fillId="6" borderId="68" xfId="0" applyNumberFormat="1" applyFont="1" applyFill="1" applyBorder="1" applyAlignment="1">
      <alignment horizontal="center" vertical="center"/>
    </xf>
    <xf numFmtId="4" fontId="10" fillId="5" borderId="69" xfId="0" applyNumberFormat="1" applyFont="1" applyFill="1" applyBorder="1" applyAlignment="1">
      <alignment horizontal="center" vertical="center"/>
    </xf>
    <xf numFmtId="4" fontId="10" fillId="5" borderId="65" xfId="0" applyNumberFormat="1" applyFont="1" applyFill="1" applyBorder="1" applyAlignment="1">
      <alignment horizontal="center" vertical="center"/>
    </xf>
    <xf numFmtId="4" fontId="10" fillId="5" borderId="66" xfId="0" applyNumberFormat="1" applyFont="1" applyFill="1" applyBorder="1" applyAlignment="1">
      <alignment horizontal="center" vertical="center"/>
    </xf>
    <xf numFmtId="4" fontId="10" fillId="2" borderId="46" xfId="0" applyNumberFormat="1" applyFont="1" applyFill="1" applyBorder="1" applyAlignment="1">
      <alignment horizontal="center" vertical="center"/>
    </xf>
    <xf numFmtId="4" fontId="10" fillId="2" borderId="67" xfId="0" applyNumberFormat="1" applyFont="1" applyFill="1" applyBorder="1" applyAlignment="1">
      <alignment horizontal="center" vertical="center"/>
    </xf>
    <xf numFmtId="4" fontId="10" fillId="2" borderId="70" xfId="0" applyNumberFormat="1" applyFont="1" applyFill="1" applyBorder="1" applyAlignment="1">
      <alignment horizontal="center" vertical="center"/>
    </xf>
    <xf numFmtId="4" fontId="10" fillId="5" borderId="71" xfId="0" applyNumberFormat="1" applyFont="1" applyFill="1" applyBorder="1" applyAlignment="1">
      <alignment horizontal="center" vertical="center"/>
    </xf>
    <xf numFmtId="4" fontId="10" fillId="5" borderId="72" xfId="0" applyNumberFormat="1" applyFont="1" applyFill="1" applyBorder="1" applyAlignment="1">
      <alignment horizontal="center" vertical="center"/>
    </xf>
    <xf numFmtId="4" fontId="10" fillId="5" borderId="61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49" fontId="15" fillId="0" borderId="0" xfId="0" applyNumberFormat="1" applyFont="1"/>
    <xf numFmtId="0" fontId="16" fillId="0" borderId="0" xfId="0" applyFont="1"/>
    <xf numFmtId="49" fontId="16" fillId="0" borderId="0" xfId="0" applyNumberFormat="1" applyFont="1"/>
    <xf numFmtId="0" fontId="17" fillId="0" borderId="0" xfId="0" applyFont="1"/>
    <xf numFmtId="49" fontId="17" fillId="0" borderId="0" xfId="0" applyNumberFormat="1" applyFont="1"/>
    <xf numFmtId="0" fontId="18" fillId="0" borderId="0" xfId="0" applyFont="1"/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1" fillId="0" borderId="0" xfId="0" applyFont="1"/>
    <xf numFmtId="0" fontId="17" fillId="2" borderId="2" xfId="0" applyFont="1" applyFill="1" applyBorder="1" applyAlignment="1">
      <alignment horizontal="center" vertical="center" wrapText="1"/>
    </xf>
    <xf numFmtId="49" fontId="17" fillId="2" borderId="73" xfId="0" applyNumberFormat="1" applyFont="1" applyFill="1" applyBorder="1" applyAlignment="1">
      <alignment horizontal="center" vertical="center" wrapText="1"/>
    </xf>
    <xf numFmtId="0" fontId="17" fillId="2" borderId="74" xfId="0" applyFont="1" applyFill="1" applyBorder="1" applyAlignment="1">
      <alignment horizontal="center" vertical="center" wrapText="1"/>
    </xf>
    <xf numFmtId="0" fontId="17" fillId="2" borderId="7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76" xfId="0" applyNumberFormat="1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9" fontId="16" fillId="0" borderId="77" xfId="0" applyNumberFormat="1" applyFont="1" applyBorder="1" applyAlignment="1">
      <alignment horizontal="center" vertical="center"/>
    </xf>
    <xf numFmtId="0" fontId="22" fillId="0" borderId="78" xfId="0" applyFont="1" applyBorder="1"/>
    <xf numFmtId="4" fontId="22" fillId="0" borderId="79" xfId="0" applyNumberFormat="1" applyFont="1" applyBorder="1"/>
    <xf numFmtId="0" fontId="16" fillId="0" borderId="5" xfId="0" applyFont="1" applyBorder="1" applyAlignment="1">
      <alignment horizontal="center" vertical="center" wrapText="1"/>
    </xf>
    <xf numFmtId="49" fontId="16" fillId="0" borderId="27" xfId="0" applyNumberFormat="1" applyFont="1" applyBorder="1" applyAlignment="1">
      <alignment horizontal="center" vertical="center"/>
    </xf>
    <xf numFmtId="0" fontId="22" fillId="0" borderId="28" xfId="0" applyFont="1" applyBorder="1"/>
    <xf numFmtId="4" fontId="22" fillId="0" borderId="29" xfId="0" applyNumberFormat="1" applyFont="1" applyBorder="1"/>
    <xf numFmtId="49" fontId="16" fillId="0" borderId="80" xfId="0" applyNumberFormat="1" applyFont="1" applyBorder="1" applyAlignment="1">
      <alignment horizontal="center" vertical="center"/>
    </xf>
    <xf numFmtId="0" fontId="22" fillId="0" borderId="81" xfId="0" applyFont="1" applyBorder="1"/>
    <xf numFmtId="4" fontId="22" fillId="0" borderId="82" xfId="0" applyNumberFormat="1" applyFont="1" applyBorder="1"/>
    <xf numFmtId="0" fontId="16" fillId="0" borderId="33" xfId="0" applyFont="1" applyBorder="1" applyAlignment="1">
      <alignment horizontal="center" vertical="center" wrapText="1"/>
    </xf>
    <xf numFmtId="49" fontId="16" fillId="2" borderId="76" xfId="0" applyNumberFormat="1" applyFont="1" applyFill="1" applyBorder="1" applyAlignment="1">
      <alignment horizontal="center" vertical="center"/>
    </xf>
    <xf numFmtId="0" fontId="22" fillId="3" borderId="74" xfId="0" applyFont="1" applyFill="1" applyBorder="1"/>
    <xf numFmtId="4" fontId="22" fillId="2" borderId="74" xfId="0" applyNumberFormat="1" applyFont="1" applyFill="1" applyBorder="1"/>
    <xf numFmtId="4" fontId="22" fillId="2" borderId="75" xfId="0" applyNumberFormat="1" applyFont="1" applyFill="1" applyBorder="1"/>
    <xf numFmtId="0" fontId="16" fillId="0" borderId="19" xfId="0" applyFont="1" applyBorder="1" applyAlignment="1">
      <alignment horizontal="center" vertical="center"/>
    </xf>
    <xf numFmtId="49" fontId="16" fillId="0" borderId="83" xfId="0" applyNumberFormat="1" applyFont="1" applyBorder="1" applyAlignment="1">
      <alignment horizontal="center" vertical="center"/>
    </xf>
    <xf numFmtId="0" fontId="22" fillId="0" borderId="84" xfId="0" applyFont="1" applyBorder="1"/>
    <xf numFmtId="3" fontId="22" fillId="0" borderId="84" xfId="0" applyNumberFormat="1" applyFont="1" applyBorder="1"/>
    <xf numFmtId="0" fontId="16" fillId="0" borderId="5" xfId="0" applyFont="1" applyBorder="1" applyAlignment="1">
      <alignment horizontal="center" vertical="center"/>
    </xf>
    <xf numFmtId="3" fontId="22" fillId="0" borderId="28" xfId="0" applyNumberFormat="1" applyFont="1" applyBorder="1"/>
    <xf numFmtId="3" fontId="22" fillId="0" borderId="81" xfId="0" applyNumberFormat="1" applyFont="1" applyBorder="1"/>
    <xf numFmtId="0" fontId="16" fillId="0" borderId="33" xfId="0" applyFont="1" applyBorder="1" applyAlignment="1">
      <alignment horizontal="center" vertical="center"/>
    </xf>
    <xf numFmtId="3" fontId="22" fillId="2" borderId="74" xfId="0" applyNumberFormat="1" applyFont="1" applyFill="1" applyBorder="1"/>
    <xf numFmtId="3" fontId="22" fillId="2" borderId="75" xfId="0" applyNumberFormat="1" applyFont="1" applyFill="1" applyBorder="1"/>
    <xf numFmtId="0" fontId="22" fillId="0" borderId="74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" fillId="0" borderId="0" xfId="0" applyFont="1"/>
    <xf numFmtId="0" fontId="19" fillId="0" borderId="0" xfId="0" applyFont="1" applyAlignment="1">
      <alignment horizontal="center"/>
    </xf>
    <xf numFmtId="0" fontId="2" fillId="0" borderId="85" xfId="0" applyFont="1" applyBorder="1" applyAlignment="1">
      <alignment horizontal="center" wrapText="1" shrinkToFit="1"/>
    </xf>
    <xf numFmtId="0" fontId="2" fillId="0" borderId="86" xfId="0" applyFont="1" applyBorder="1" applyAlignment="1">
      <alignment horizontal="center" vertical="center" wrapText="1" shrinkToFit="1"/>
    </xf>
    <xf numFmtId="0" fontId="2" fillId="0" borderId="78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wrapText="1" shrinkToFit="1"/>
    </xf>
    <xf numFmtId="0" fontId="2" fillId="0" borderId="88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 wrapText="1"/>
    </xf>
    <xf numFmtId="0" fontId="3" fillId="0" borderId="27" xfId="0" applyFont="1" applyBorder="1"/>
    <xf numFmtId="0" fontId="3" fillId="0" borderId="78" xfId="0" applyFont="1" applyBorder="1" applyAlignment="1">
      <alignment wrapText="1"/>
    </xf>
    <xf numFmtId="0" fontId="3" fillId="0" borderId="28" xfId="0" applyFont="1" applyBorder="1"/>
    <xf numFmtId="3" fontId="3" fillId="0" borderId="28" xfId="0" applyNumberFormat="1" applyFont="1" applyBorder="1"/>
    <xf numFmtId="0" fontId="3" fillId="0" borderId="28" xfId="0" applyFont="1" applyBorder="1" applyAlignment="1">
      <alignment horizontal="center"/>
    </xf>
    <xf numFmtId="4" fontId="3" fillId="0" borderId="28" xfId="0" applyNumberFormat="1" applyFont="1" applyBorder="1"/>
    <xf numFmtId="0" fontId="24" fillId="0" borderId="28" xfId="0" applyFont="1" applyBorder="1"/>
    <xf numFmtId="3" fontId="24" fillId="0" borderId="28" xfId="0" applyNumberFormat="1" applyFont="1" applyBorder="1"/>
    <xf numFmtId="0" fontId="24" fillId="0" borderId="28" xfId="0" applyFont="1" applyBorder="1" applyAlignment="1">
      <alignment horizontal="center"/>
    </xf>
    <xf numFmtId="4" fontId="24" fillId="0" borderId="28" xfId="0" applyNumberFormat="1" applyFont="1" applyBorder="1"/>
    <xf numFmtId="4" fontId="3" fillId="0" borderId="81" xfId="0" applyNumberFormat="1" applyFont="1" applyBorder="1"/>
    <xf numFmtId="0" fontId="2" fillId="0" borderId="89" xfId="0" applyFont="1" applyBorder="1" applyAlignment="1">
      <alignment horizontal="left"/>
    </xf>
    <xf numFmtId="0" fontId="2" fillId="0" borderId="90" xfId="0" applyFont="1" applyBorder="1" applyAlignment="1">
      <alignment horizontal="left"/>
    </xf>
    <xf numFmtId="0" fontId="2" fillId="0" borderId="91" xfId="0" applyFont="1" applyBorder="1" applyAlignment="1">
      <alignment horizontal="left"/>
    </xf>
    <xf numFmtId="4" fontId="3" fillId="2" borderId="92" xfId="0" applyNumberFormat="1" applyFont="1" applyFill="1" applyBorder="1"/>
    <xf numFmtId="0" fontId="2" fillId="0" borderId="83" xfId="0" applyFont="1" applyBorder="1"/>
    <xf numFmtId="0" fontId="2" fillId="0" borderId="84" xfId="0" applyFont="1" applyBorder="1"/>
    <xf numFmtId="0" fontId="3" fillId="0" borderId="84" xfId="0" applyFont="1" applyBorder="1"/>
    <xf numFmtId="4" fontId="3" fillId="0" borderId="84" xfId="0" applyNumberFormat="1" applyFont="1" applyBorder="1"/>
    <xf numFmtId="0" fontId="2" fillId="0" borderId="93" xfId="0" applyFont="1" applyBorder="1" applyAlignment="1">
      <alignment horizontal="left"/>
    </xf>
    <xf numFmtId="0" fontId="2" fillId="0" borderId="94" xfId="0" applyFont="1" applyBorder="1" applyAlignment="1">
      <alignment horizontal="left"/>
    </xf>
    <xf numFmtId="4" fontId="3" fillId="2" borderId="95" xfId="0" applyNumberFormat="1" applyFont="1" applyFill="1" applyBorder="1"/>
    <xf numFmtId="0" fontId="2" fillId="2" borderId="96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right"/>
    </xf>
    <xf numFmtId="4" fontId="3" fillId="2" borderId="14" xfId="0" applyNumberFormat="1" applyFont="1" applyFill="1" applyBorder="1"/>
    <xf numFmtId="0" fontId="25" fillId="2" borderId="14" xfId="0" applyFont="1" applyFill="1" applyBorder="1" applyAlignment="1">
      <alignment horizontal="right"/>
    </xf>
    <xf numFmtId="0" fontId="25" fillId="2" borderId="15" xfId="0" applyFont="1" applyFill="1" applyBorder="1" applyAlignment="1">
      <alignment horizontal="right"/>
    </xf>
    <xf numFmtId="4" fontId="3" fillId="2" borderId="2" xfId="0" applyNumberFormat="1" applyFont="1" applyFill="1" applyBorder="1"/>
    <xf numFmtId="0" fontId="25" fillId="2" borderId="96" xfId="0" applyFont="1" applyFill="1" applyBorder="1" applyAlignment="1">
      <alignment horizontal="right"/>
    </xf>
    <xf numFmtId="0" fontId="25" fillId="2" borderId="13" xfId="0" applyFont="1" applyFill="1" applyBorder="1" applyAlignment="1">
      <alignment horizontal="right"/>
    </xf>
    <xf numFmtId="4" fontId="3" fillId="2" borderId="7" xfId="0" applyNumberFormat="1" applyFont="1" applyFill="1" applyBorder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" fillId="0" borderId="9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10" fontId="3" fillId="0" borderId="28" xfId="0" applyNumberFormat="1" applyFont="1" applyBorder="1"/>
    <xf numFmtId="0" fontId="3" fillId="0" borderId="98" xfId="0" applyFont="1" applyBorder="1"/>
    <xf numFmtId="0" fontId="3" fillId="0" borderId="90" xfId="0" applyFont="1" applyBorder="1"/>
    <xf numFmtId="0" fontId="3" fillId="0" borderId="99" xfId="0" applyFont="1" applyBorder="1"/>
    <xf numFmtId="0" fontId="3" fillId="0" borderId="100" xfId="0" applyFont="1" applyBorder="1"/>
    <xf numFmtId="0" fontId="3" fillId="0" borderId="101" xfId="0" applyFont="1" applyBorder="1"/>
    <xf numFmtId="0" fontId="26" fillId="0" borderId="0" xfId="0" applyFont="1" applyAlignment="1">
      <alignment horizontal="right"/>
    </xf>
    <xf numFmtId="0" fontId="2" fillId="0" borderId="1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29" xfId="0" applyFont="1" applyBorder="1"/>
    <xf numFmtId="0" fontId="3" fillId="0" borderId="102" xfId="0" applyFont="1" applyBorder="1"/>
    <xf numFmtId="0" fontId="3" fillId="0" borderId="79" xfId="0" applyFont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10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104" xfId="0" applyFont="1" applyFill="1" applyBorder="1" applyAlignment="1">
      <alignment horizontal="center" vertical="center" wrapText="1"/>
    </xf>
    <xf numFmtId="0" fontId="2" fillId="2" borderId="105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58" fontId="4" fillId="0" borderId="31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58" fontId="4" fillId="0" borderId="78" xfId="0" applyNumberFormat="1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3" fontId="4" fillId="0" borderId="7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58" fontId="4" fillId="0" borderId="78" xfId="0" applyNumberFormat="1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/>
    </xf>
    <xf numFmtId="3" fontId="4" fillId="0" borderId="8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6" xfId="0" applyFont="1" applyFill="1" applyBorder="1" applyAlignment="1">
      <alignment horizontal="center" vertical="center" wrapText="1"/>
    </xf>
    <xf numFmtId="0" fontId="2" fillId="2" borderId="10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3" fontId="4" fillId="0" borderId="109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4" fillId="0" borderId="77" xfId="0" applyFont="1" applyBorder="1" applyAlignment="1">
      <alignment horizontal="center" vertical="center"/>
    </xf>
    <xf numFmtId="0" fontId="4" fillId="0" borderId="9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101" xfId="0" applyFont="1" applyBorder="1" applyAlignment="1">
      <alignment horizontal="center" vertical="center" wrapText="1"/>
    </xf>
    <xf numFmtId="3" fontId="4" fillId="0" borderId="8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 wrapText="1"/>
    </xf>
    <xf numFmtId="0" fontId="4" fillId="0" borderId="111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/>
    </xf>
    <xf numFmtId="0" fontId="4" fillId="3" borderId="93" xfId="0" applyFont="1" applyFill="1" applyBorder="1" applyAlignment="1">
      <alignment horizontal="center" vertical="center"/>
    </xf>
    <xf numFmtId="0" fontId="4" fillId="3" borderId="94" xfId="0" applyFont="1" applyFill="1" applyBorder="1" applyAlignment="1">
      <alignment horizontal="left" vertical="center"/>
    </xf>
    <xf numFmtId="3" fontId="4" fillId="0" borderId="76" xfId="0" applyNumberFormat="1" applyFont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2" borderId="112" xfId="0" applyFont="1" applyFill="1" applyBorder="1" applyAlignment="1">
      <alignment horizontal="center" vertical="center" wrapText="1"/>
    </xf>
    <xf numFmtId="9" fontId="4" fillId="0" borderId="31" xfId="0" applyNumberFormat="1" applyFont="1" applyBorder="1" applyAlignment="1">
      <alignment horizontal="center" vertical="center" wrapText="1"/>
    </xf>
    <xf numFmtId="0" fontId="27" fillId="0" borderId="78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9" fontId="4" fillId="0" borderId="78" xfId="3" applyFont="1" applyBorder="1" applyAlignment="1">
      <alignment horizontal="center" vertical="center"/>
    </xf>
    <xf numFmtId="9" fontId="4" fillId="0" borderId="78" xfId="0" applyNumberFormat="1" applyFont="1" applyBorder="1" applyAlignment="1">
      <alignment horizontal="center" vertical="center" wrapText="1"/>
    </xf>
    <xf numFmtId="3" fontId="4" fillId="0" borderId="78" xfId="0" applyNumberFormat="1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 wrapText="1"/>
    </xf>
    <xf numFmtId="9" fontId="4" fillId="0" borderId="28" xfId="3" applyFont="1" applyBorder="1" applyAlignment="1">
      <alignment horizontal="center" vertical="center"/>
    </xf>
    <xf numFmtId="9" fontId="4" fillId="0" borderId="28" xfId="0" applyNumberFormat="1" applyFont="1" applyBorder="1" applyAlignment="1">
      <alignment horizontal="center" vertical="center" wrapText="1"/>
    </xf>
    <xf numFmtId="3" fontId="4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9" fontId="4" fillId="0" borderId="31" xfId="3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9" fontId="4" fillId="0" borderId="78" xfId="0" applyNumberFormat="1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9" fontId="4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9" fontId="4" fillId="0" borderId="31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9" fontId="4" fillId="0" borderId="84" xfId="3" applyFont="1" applyBorder="1" applyAlignment="1">
      <alignment horizontal="center" vertical="center"/>
    </xf>
    <xf numFmtId="9" fontId="4" fillId="0" borderId="84" xfId="0" applyNumberFormat="1" applyFont="1" applyBorder="1" applyAlignment="1">
      <alignment horizontal="center" vertical="center"/>
    </xf>
    <xf numFmtId="3" fontId="4" fillId="0" borderId="84" xfId="0" applyNumberFormat="1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3" fontId="4" fillId="3" borderId="94" xfId="0" applyNumberFormat="1" applyFont="1" applyFill="1" applyBorder="1" applyAlignment="1">
      <alignment horizontal="center" vertical="center"/>
    </xf>
    <xf numFmtId="0" fontId="4" fillId="3" borderId="11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8" fillId="2" borderId="77" xfId="0" applyFont="1" applyFill="1" applyBorder="1" applyAlignment="1">
      <alignment horizontal="center" vertical="center" wrapText="1"/>
    </xf>
    <xf numFmtId="0" fontId="29" fillId="2" borderId="113" xfId="0" applyFont="1" applyFill="1" applyBorder="1" applyAlignment="1">
      <alignment horizontal="center" vertical="center" wrapText="1"/>
    </xf>
    <xf numFmtId="0" fontId="29" fillId="2" borderId="86" xfId="0" applyFont="1" applyFill="1" applyBorder="1" applyAlignment="1">
      <alignment horizontal="center" vertical="center" wrapText="1"/>
    </xf>
    <xf numFmtId="0" fontId="29" fillId="2" borderId="114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9" fillId="2" borderId="115" xfId="0" applyFont="1" applyFill="1" applyBorder="1" applyAlignment="1">
      <alignment horizontal="center" vertical="center" wrapText="1"/>
    </xf>
    <xf numFmtId="0" fontId="29" fillId="2" borderId="88" xfId="0" applyFont="1" applyFill="1" applyBorder="1" applyAlignment="1">
      <alignment horizontal="center" vertical="center" wrapText="1"/>
    </xf>
    <xf numFmtId="0" fontId="29" fillId="2" borderId="116" xfId="0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79" xfId="0" applyFont="1" applyFill="1" applyBorder="1" applyAlignment="1">
      <alignment horizontal="center" vertical="center" wrapText="1"/>
    </xf>
    <xf numFmtId="49" fontId="30" fillId="2" borderId="77" xfId="0" applyNumberFormat="1" applyFont="1" applyFill="1" applyBorder="1" applyAlignment="1">
      <alignment horizontal="center" vertical="center"/>
    </xf>
    <xf numFmtId="0" fontId="30" fillId="2" borderId="78" xfId="0" applyFont="1" applyFill="1" applyBorder="1" applyAlignment="1">
      <alignment horizontal="left" vertical="center" wrapText="1"/>
    </xf>
    <xf numFmtId="3" fontId="30" fillId="0" borderId="78" xfId="0" applyNumberFormat="1" applyFont="1" applyBorder="1" applyAlignment="1">
      <alignment horizontal="center" vertical="center" wrapText="1"/>
    </xf>
    <xf numFmtId="3" fontId="30" fillId="0" borderId="97" xfId="0" applyNumberFormat="1" applyFont="1" applyBorder="1" applyAlignment="1">
      <alignment horizontal="center" vertical="center" wrapText="1"/>
    </xf>
    <xf numFmtId="3" fontId="30" fillId="0" borderId="77" xfId="0" applyNumberFormat="1" applyFont="1" applyBorder="1" applyAlignment="1">
      <alignment horizontal="center" vertical="center" wrapText="1"/>
    </xf>
    <xf numFmtId="3" fontId="30" fillId="0" borderId="103" xfId="0" applyNumberFormat="1" applyFont="1" applyBorder="1" applyAlignment="1">
      <alignment horizontal="center" vertical="center" wrapText="1"/>
    </xf>
    <xf numFmtId="49" fontId="30" fillId="2" borderId="27" xfId="0" applyNumberFormat="1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left" vertical="center" wrapText="1"/>
    </xf>
    <xf numFmtId="3" fontId="30" fillId="0" borderId="28" xfId="0" applyNumberFormat="1" applyFont="1" applyBorder="1" applyAlignment="1">
      <alignment horizontal="center" vertical="center" wrapText="1"/>
    </xf>
    <xf numFmtId="3" fontId="30" fillId="0" borderId="110" xfId="0" applyNumberFormat="1" applyFont="1" applyBorder="1" applyAlignment="1">
      <alignment horizontal="center" vertical="center" wrapText="1"/>
    </xf>
    <xf numFmtId="3" fontId="30" fillId="0" borderId="27" xfId="0" applyNumberFormat="1" applyFont="1" applyBorder="1" applyAlignment="1">
      <alignment horizontal="center" vertical="center" wrapText="1"/>
    </xf>
    <xf numFmtId="3" fontId="30" fillId="0" borderId="29" xfId="0" applyNumberFormat="1" applyFont="1" applyBorder="1" applyAlignment="1">
      <alignment horizontal="center" vertical="center" wrapText="1"/>
    </xf>
    <xf numFmtId="3" fontId="31" fillId="0" borderId="117" xfId="0" applyNumberFormat="1" applyFont="1" applyBorder="1" applyAlignment="1">
      <alignment horizontal="center" vertical="center"/>
    </xf>
    <xf numFmtId="3" fontId="31" fillId="0" borderId="110" xfId="0" applyNumberFormat="1" applyFont="1" applyBorder="1" applyAlignment="1">
      <alignment horizontal="center" vertical="center" wrapText="1"/>
    </xf>
    <xf numFmtId="3" fontId="31" fillId="0" borderId="27" xfId="0" applyNumberFormat="1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3" fontId="31" fillId="0" borderId="29" xfId="0" applyNumberFormat="1" applyFont="1" applyBorder="1" applyAlignment="1">
      <alignment horizontal="center" vertical="center" wrapText="1"/>
    </xf>
    <xf numFmtId="49" fontId="30" fillId="2" borderId="30" xfId="0" applyNumberFormat="1" applyFont="1" applyFill="1" applyBorder="1" applyAlignment="1">
      <alignment horizontal="center" vertical="center"/>
    </xf>
    <xf numFmtId="0" fontId="30" fillId="2" borderId="31" xfId="0" applyFont="1" applyFill="1" applyBorder="1" applyAlignment="1">
      <alignment horizontal="left" vertical="center" wrapText="1"/>
    </xf>
    <xf numFmtId="3" fontId="30" fillId="0" borderId="31" xfId="0" applyNumberFormat="1" applyFont="1" applyBorder="1" applyAlignment="1">
      <alignment horizontal="center" vertical="center" wrapText="1"/>
    </xf>
    <xf numFmtId="3" fontId="30" fillId="0" borderId="118" xfId="0" applyNumberFormat="1" applyFont="1" applyBorder="1" applyAlignment="1">
      <alignment horizontal="center" vertical="center" wrapText="1"/>
    </xf>
    <xf numFmtId="3" fontId="30" fillId="0" borderId="30" xfId="0" applyNumberFormat="1" applyFont="1" applyBorder="1" applyAlignment="1">
      <alignment horizontal="center" vertical="center" wrapText="1"/>
    </xf>
    <xf numFmtId="3" fontId="30" fillId="0" borderId="32" xfId="0" applyNumberFormat="1" applyFont="1" applyBorder="1" applyAlignment="1">
      <alignment horizontal="center" vertical="center" wrapText="1"/>
    </xf>
    <xf numFmtId="0" fontId="15" fillId="0" borderId="15" xfId="0" applyFont="1" applyBorder="1"/>
    <xf numFmtId="0" fontId="15" fillId="0" borderId="8" xfId="0" applyFont="1" applyBorder="1"/>
    <xf numFmtId="0" fontId="32" fillId="2" borderId="114" xfId="0" applyFont="1" applyFill="1" applyBorder="1" applyAlignment="1">
      <alignment horizontal="center" vertical="center" wrapText="1"/>
    </xf>
    <xf numFmtId="0" fontId="32" fillId="2" borderId="105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32" fillId="2" borderId="83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/>
    <xf numFmtId="0" fontId="32" fillId="0" borderId="29" xfId="0" applyFont="1" applyBorder="1"/>
    <xf numFmtId="0" fontId="32" fillId="0" borderId="27" xfId="0" applyFont="1" applyBorder="1"/>
    <xf numFmtId="0" fontId="32" fillId="0" borderId="30" xfId="0" applyFont="1" applyBorder="1" applyAlignment="1">
      <alignment horizontal="center" vertical="center" wrapText="1"/>
    </xf>
    <xf numFmtId="0" fontId="32" fillId="0" borderId="31" xfId="0" applyFont="1" applyBorder="1"/>
    <xf numFmtId="0" fontId="32" fillId="0" borderId="32" xfId="0" applyFont="1" applyBorder="1"/>
    <xf numFmtId="0" fontId="32" fillId="0" borderId="30" xfId="0" applyFont="1" applyBorder="1"/>
    <xf numFmtId="0" fontId="1" fillId="0" borderId="0" xfId="0" applyFont="1" applyAlignment="1">
      <alignment horizontal="left" vertical="top" wrapText="1"/>
    </xf>
    <xf numFmtId="0" fontId="21" fillId="0" borderId="0" xfId="0" applyFont="1" applyAlignment="1">
      <alignment horizontal="right"/>
    </xf>
    <xf numFmtId="0" fontId="28" fillId="2" borderId="106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8" fillId="2" borderId="9" xfId="0" applyFont="1" applyFill="1" applyBorder="1" applyAlignment="1">
      <alignment horizontal="center" vertical="center" wrapText="1"/>
    </xf>
    <xf numFmtId="9" fontId="30" fillId="0" borderId="18" xfId="0" applyNumberFormat="1" applyFont="1" applyBorder="1" applyAlignment="1">
      <alignment horizontal="center" vertical="center" wrapText="1"/>
    </xf>
    <xf numFmtId="9" fontId="30" fillId="0" borderId="22" xfId="0" applyNumberFormat="1" applyFont="1" applyBorder="1" applyAlignment="1">
      <alignment horizontal="center" vertical="center" wrapText="1"/>
    </xf>
    <xf numFmtId="9" fontId="30" fillId="0" borderId="111" xfId="0" applyNumberFormat="1" applyFont="1" applyBorder="1" applyAlignment="1">
      <alignment horizontal="center" vertical="center" wrapText="1"/>
    </xf>
    <xf numFmtId="0" fontId="24" fillId="0" borderId="0" xfId="0" applyFont="1"/>
    <xf numFmtId="0" fontId="19" fillId="0" borderId="0" xfId="0" applyFont="1" applyAlignment="1">
      <alignment horizontal="center" wrapText="1"/>
    </xf>
    <xf numFmtId="0" fontId="2" fillId="0" borderId="13" xfId="0" applyFont="1" applyBorder="1"/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33" xfId="0" applyFont="1" applyBorder="1" applyAlignment="1">
      <alignment horizontal="left" vertical="center" wrapText="1"/>
    </xf>
    <xf numFmtId="3" fontId="3" fillId="0" borderId="33" xfId="0" applyNumberFormat="1" applyFont="1" applyBorder="1" applyAlignment="1">
      <alignment horizontal="center" vertical="center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13" xfId="0" applyFont="1" applyBorder="1"/>
    <xf numFmtId="2" fontId="26" fillId="2" borderId="10" xfId="0" applyNumberFormat="1" applyFont="1" applyFill="1" applyBorder="1" applyAlignment="1">
      <alignment horizontal="center" vertical="center" wrapText="1"/>
    </xf>
    <xf numFmtId="2" fontId="26" fillId="2" borderId="8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textRotation="90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9" fillId="0" borderId="0" xfId="0" applyFont="1" applyAlignment="1">
      <alignment wrapText="1"/>
    </xf>
    <xf numFmtId="0" fontId="3" fillId="0" borderId="13" xfId="0" applyFont="1" applyBorder="1" applyAlignment="1">
      <alignment horizontal="right"/>
    </xf>
    <xf numFmtId="3" fontId="2" fillId="0" borderId="79" xfId="0" applyNumberFormat="1" applyFont="1" applyBorder="1" applyAlignment="1">
      <alignment horizontal="center" vertical="center"/>
    </xf>
    <xf numFmtId="3" fontId="2" fillId="0" borderId="32" xfId="0" applyNumberFormat="1" applyFont="1" applyBorder="1" applyAlignment="1">
      <alignment horizontal="center" vertical="center"/>
    </xf>
    <xf numFmtId="2" fontId="26" fillId="2" borderId="106" xfId="0" applyNumberFormat="1" applyFont="1" applyFill="1" applyBorder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 wrapText="1"/>
    </xf>
    <xf numFmtId="0" fontId="2" fillId="2" borderId="32" xfId="0" applyFont="1" applyFill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0" fontId="26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8" fillId="0" borderId="0" xfId="0" applyFont="1" applyAlignment="1">
      <alignment horizontal="right" wrapText="1"/>
    </xf>
    <xf numFmtId="0" fontId="1" fillId="2" borderId="10" xfId="0" applyFont="1" applyFill="1" applyBorder="1" applyAlignment="1">
      <alignment horizontal="center" wrapText="1"/>
    </xf>
    <xf numFmtId="0" fontId="1" fillId="2" borderId="106" xfId="0" applyFont="1" applyFill="1" applyBorder="1" applyAlignment="1">
      <alignment horizontal="center" wrapText="1"/>
    </xf>
    <xf numFmtId="0" fontId="1" fillId="2" borderId="96" xfId="0" applyFont="1" applyFill="1" applyBorder="1" applyAlignment="1">
      <alignment horizontal="center" wrapText="1"/>
    </xf>
    <xf numFmtId="0" fontId="1" fillId="2" borderId="107" xfId="0" applyFont="1" applyFill="1" applyBorder="1" applyAlignment="1">
      <alignment horizontal="center" wrapText="1"/>
    </xf>
    <xf numFmtId="0" fontId="2" fillId="2" borderId="119" xfId="0" applyFont="1" applyFill="1" applyBorder="1" applyAlignment="1">
      <alignment horizontal="center" vertical="center" wrapText="1"/>
    </xf>
    <xf numFmtId="0" fontId="2" fillId="2" borderId="120" xfId="0" applyFont="1" applyFill="1" applyBorder="1" applyAlignment="1">
      <alignment horizontal="center" vertical="center" wrapText="1"/>
    </xf>
    <xf numFmtId="0" fontId="3" fillId="2" borderId="105" xfId="0" applyFont="1" applyFill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3" fontId="3" fillId="0" borderId="121" xfId="0" applyNumberFormat="1" applyFont="1" applyBorder="1" applyAlignment="1">
      <alignment horizontal="center" vertical="center"/>
    </xf>
    <xf numFmtId="3" fontId="3" fillId="0" borderId="79" xfId="0" applyNumberFormat="1" applyFont="1" applyBorder="1" applyAlignment="1">
      <alignment horizontal="center" vertical="center"/>
    </xf>
    <xf numFmtId="0" fontId="3" fillId="0" borderId="112" xfId="0" applyFont="1" applyBorder="1" applyAlignment="1">
      <alignment horizontal="center" vertical="center" wrapText="1"/>
    </xf>
    <xf numFmtId="3" fontId="3" fillId="0" borderId="122" xfId="0" applyNumberFormat="1" applyFont="1" applyBorder="1" applyAlignment="1">
      <alignment horizontal="center" vertical="center"/>
    </xf>
    <xf numFmtId="3" fontId="3" fillId="0" borderId="112" xfId="0" applyNumberFormat="1" applyFont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3" fontId="3" fillId="0" borderId="123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0" fontId="3" fillId="2" borderId="105" xfId="0" applyFont="1" applyFill="1" applyBorder="1" applyAlignment="1">
      <alignment horizontal="center" vertical="center"/>
    </xf>
    <xf numFmtId="0" fontId="3" fillId="2" borderId="116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34" fillId="0" borderId="0" xfId="0" applyFont="1"/>
    <xf numFmtId="0" fontId="34" fillId="0" borderId="0" xfId="0" applyFont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106" xfId="0" applyFont="1" applyFill="1" applyBorder="1" applyAlignment="1">
      <alignment horizontal="center" vertical="center" wrapText="1"/>
    </xf>
    <xf numFmtId="0" fontId="26" fillId="2" borderId="93" xfId="0" applyFont="1" applyFill="1" applyBorder="1" applyAlignment="1">
      <alignment horizontal="center" vertical="center" wrapText="1"/>
    </xf>
    <xf numFmtId="0" fontId="26" fillId="2" borderId="96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07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49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vertical="center" wrapText="1"/>
    </xf>
    <xf numFmtId="3" fontId="34" fillId="0" borderId="17" xfId="0" applyNumberFormat="1" applyFont="1" applyBorder="1" applyAlignment="1">
      <alignment horizontal="center" vertical="center" wrapText="1"/>
    </xf>
    <xf numFmtId="3" fontId="34" fillId="0" borderId="18" xfId="0" applyNumberFormat="1" applyFont="1" applyBorder="1" applyAlignment="1">
      <alignment horizontal="center" vertical="center" wrapText="1"/>
    </xf>
    <xf numFmtId="49" fontId="14" fillId="0" borderId="20" xfId="0" applyNumberFormat="1" applyFont="1" applyBorder="1" applyAlignment="1">
      <alignment horizontal="center" vertical="center"/>
    </xf>
    <xf numFmtId="0" fontId="34" fillId="0" borderId="20" xfId="0" applyFont="1" applyBorder="1" applyAlignment="1">
      <alignment horizontal="left" vertical="center"/>
    </xf>
    <xf numFmtId="3" fontId="34" fillId="0" borderId="20" xfId="0" applyNumberFormat="1" applyFont="1" applyBorder="1" applyAlignment="1">
      <alignment horizontal="center"/>
    </xf>
    <xf numFmtId="3" fontId="34" fillId="0" borderId="21" xfId="0" applyNumberFormat="1" applyFont="1" applyBorder="1" applyAlignment="1">
      <alignment horizontal="center"/>
    </xf>
    <xf numFmtId="3" fontId="34" fillId="0" borderId="22" xfId="0" applyNumberFormat="1" applyFont="1" applyBorder="1" applyAlignment="1">
      <alignment horizontal="center"/>
    </xf>
    <xf numFmtId="3" fontId="34" fillId="0" borderId="110" xfId="0" applyNumberFormat="1" applyFont="1" applyBorder="1" applyAlignment="1">
      <alignment horizontal="center"/>
    </xf>
    <xf numFmtId="0" fontId="14" fillId="0" borderId="20" xfId="0" applyFont="1" applyBorder="1" applyAlignment="1">
      <alignment horizontal="left" vertical="center"/>
    </xf>
    <xf numFmtId="3" fontId="14" fillId="0" borderId="20" xfId="0" applyNumberFormat="1" applyFont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3" fontId="14" fillId="0" borderId="22" xfId="0" applyNumberFormat="1" applyFont="1" applyBorder="1" applyAlignment="1">
      <alignment horizontal="center"/>
    </xf>
    <xf numFmtId="3" fontId="14" fillId="0" borderId="110" xfId="0" applyNumberFormat="1" applyFont="1" applyBorder="1" applyAlignment="1">
      <alignment horizontal="center"/>
    </xf>
    <xf numFmtId="0" fontId="14" fillId="7" borderId="20" xfId="0" applyFont="1" applyFill="1" applyBorder="1" applyAlignment="1">
      <alignment horizontal="center" vertical="center" wrapText="1"/>
    </xf>
    <xf numFmtId="0" fontId="14" fillId="7" borderId="20" xfId="0" applyFont="1" applyFill="1" applyBorder="1" applyAlignment="1">
      <alignment horizontal="left" vertical="center"/>
    </xf>
    <xf numFmtId="3" fontId="34" fillId="7" borderId="27" xfId="0" applyNumberFormat="1" applyFont="1" applyFill="1" applyBorder="1"/>
    <xf numFmtId="3" fontId="34" fillId="7" borderId="28" xfId="0" applyNumberFormat="1" applyFont="1" applyFill="1" applyBorder="1"/>
    <xf numFmtId="3" fontId="34" fillId="7" borderId="29" xfId="0" applyNumberFormat="1" applyFont="1" applyFill="1" applyBorder="1"/>
    <xf numFmtId="0" fontId="14" fillId="0" borderId="20" xfId="0" applyFont="1" applyBorder="1" applyAlignment="1">
      <alignment horizontal="left" vertical="center" wrapText="1"/>
    </xf>
    <xf numFmtId="49" fontId="14" fillId="0" borderId="124" xfId="0" applyNumberFormat="1" applyFont="1" applyBorder="1" applyAlignment="1">
      <alignment horizontal="center" vertical="center"/>
    </xf>
    <xf numFmtId="0" fontId="14" fillId="0" borderId="124" xfId="0" applyFont="1" applyBorder="1" applyAlignment="1">
      <alignment horizontal="left" vertical="center" wrapText="1"/>
    </xf>
    <xf numFmtId="3" fontId="14" fillId="0" borderId="20" xfId="0" applyNumberFormat="1" applyFont="1" applyBorder="1" applyAlignment="1">
      <alignment horizontal="center" vertical="center"/>
    </xf>
    <xf numFmtId="3" fontId="14" fillId="0" borderId="21" xfId="0" applyNumberFormat="1" applyFont="1" applyBorder="1" applyAlignment="1">
      <alignment horizontal="center" vertical="center"/>
    </xf>
    <xf numFmtId="3" fontId="14" fillId="0" borderId="93" xfId="0" applyNumberFormat="1" applyFont="1" applyBorder="1" applyAlignment="1">
      <alignment horizontal="center"/>
    </xf>
    <xf numFmtId="3" fontId="14" fillId="0" borderId="94" xfId="0" applyNumberFormat="1" applyFont="1" applyBorder="1" applyAlignment="1">
      <alignment horizontal="center"/>
    </xf>
    <xf numFmtId="3" fontId="14" fillId="0" borderId="111" xfId="0" applyNumberFormat="1" applyFont="1" applyBorder="1" applyAlignment="1">
      <alignment horizontal="center"/>
    </xf>
    <xf numFmtId="49" fontId="34" fillId="2" borderId="10" xfId="0" applyNumberFormat="1" applyFont="1" applyFill="1" applyBorder="1" applyAlignment="1">
      <alignment horizontal="center" vertical="center"/>
    </xf>
    <xf numFmtId="0" fontId="34" fillId="2" borderId="16" xfId="0" applyFont="1" applyFill="1" applyBorder="1" applyAlignment="1">
      <alignment horizontal="center" vertical="center"/>
    </xf>
    <xf numFmtId="0" fontId="34" fillId="2" borderId="73" xfId="0" applyFont="1" applyFill="1" applyBorder="1" applyAlignment="1">
      <alignment horizontal="center" vertical="center" wrapText="1"/>
    </xf>
    <xf numFmtId="0" fontId="34" fillId="2" borderId="74" xfId="0" applyFont="1" applyFill="1" applyBorder="1" applyAlignment="1">
      <alignment horizontal="center" vertical="center" wrapText="1"/>
    </xf>
    <xf numFmtId="0" fontId="34" fillId="2" borderId="108" xfId="0" applyFont="1" applyFill="1" applyBorder="1" applyAlignment="1">
      <alignment horizontal="center" vertical="center" wrapText="1"/>
    </xf>
    <xf numFmtId="0" fontId="34" fillId="2" borderId="76" xfId="0" applyFont="1" applyFill="1" applyBorder="1" applyAlignment="1">
      <alignment horizontal="center" vertical="center" wrapText="1"/>
    </xf>
    <xf numFmtId="49" fontId="34" fillId="2" borderId="96" xfId="0" applyNumberFormat="1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vertical="center"/>
    </xf>
    <xf numFmtId="3" fontId="34" fillId="2" borderId="13" xfId="0" applyNumberFormat="1" applyFont="1" applyFill="1" applyBorder="1" applyAlignment="1">
      <alignment horizontal="center" vertical="center"/>
    </xf>
    <xf numFmtId="3" fontId="34" fillId="2" borderId="108" xfId="0" applyNumberFormat="1" applyFont="1" applyFill="1" applyBorder="1" applyAlignment="1">
      <alignment horizontal="center" vertical="center"/>
    </xf>
    <xf numFmtId="3" fontId="34" fillId="2" borderId="96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14" fillId="7" borderId="117" xfId="0" applyNumberFormat="1" applyFont="1" applyFill="1" applyBorder="1"/>
    <xf numFmtId="3" fontId="14" fillId="7" borderId="28" xfId="0" applyNumberFormat="1" applyFont="1" applyFill="1" applyBorder="1"/>
    <xf numFmtId="3" fontId="14" fillId="7" borderId="29" xfId="0" applyNumberFormat="1" applyFont="1" applyFill="1" applyBorder="1"/>
    <xf numFmtId="3" fontId="14" fillId="0" borderId="22" xfId="0" applyNumberFormat="1" applyFont="1" applyBorder="1" applyAlignment="1">
      <alignment horizontal="center" vertical="center"/>
    </xf>
    <xf numFmtId="0" fontId="34" fillId="2" borderId="75" xfId="0" applyFont="1" applyFill="1" applyBorder="1" applyAlignment="1">
      <alignment horizontal="center" vertical="center" wrapText="1"/>
    </xf>
    <xf numFmtId="3" fontId="34" fillId="2" borderId="75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3" fontId="15" fillId="0" borderId="0" xfId="0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34" fillId="2" borderId="77" xfId="49" applyFont="1" applyFill="1" applyBorder="1" applyAlignment="1">
      <alignment horizontal="center" vertical="center" wrapText="1"/>
    </xf>
    <xf numFmtId="0" fontId="34" fillId="2" borderId="97" xfId="49" applyFont="1" applyFill="1" applyBorder="1" applyAlignment="1">
      <alignment horizontal="center" vertical="center" wrapText="1"/>
    </xf>
    <xf numFmtId="0" fontId="34" fillId="2" borderId="30" xfId="49" applyFont="1" applyFill="1" applyBorder="1" applyAlignment="1">
      <alignment horizontal="center" vertical="center" wrapText="1"/>
    </xf>
    <xf numFmtId="0" fontId="34" fillId="2" borderId="118" xfId="49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49" fontId="14" fillId="8" borderId="83" xfId="49" applyNumberFormat="1" applyFont="1" applyFill="1" applyBorder="1" applyAlignment="1">
      <alignment horizontal="center" vertical="center"/>
    </xf>
    <xf numFmtId="0" fontId="14" fillId="8" borderId="125" xfId="49" applyFont="1" applyFill="1" applyBorder="1" applyAlignment="1">
      <alignment horizontal="left" vertical="center" wrapText="1"/>
    </xf>
    <xf numFmtId="3" fontId="31" fillId="0" borderId="83" xfId="0" applyNumberFormat="1" applyFont="1" applyBorder="1" applyAlignment="1">
      <alignment horizontal="center" vertical="center" wrapText="1"/>
    </xf>
    <xf numFmtId="3" fontId="31" fillId="0" borderId="79" xfId="49" applyNumberFormat="1" applyFont="1" applyBorder="1" applyAlignment="1">
      <alignment horizontal="center" vertical="center"/>
    </xf>
    <xf numFmtId="3" fontId="31" fillId="0" borderId="17" xfId="0" applyNumberFormat="1" applyFont="1" applyBorder="1" applyAlignment="1">
      <alignment horizontal="center" vertical="center" wrapText="1"/>
    </xf>
    <xf numFmtId="9" fontId="31" fillId="0" borderId="19" xfId="0" applyNumberFormat="1" applyFont="1" applyBorder="1" applyAlignment="1">
      <alignment horizontal="center" vertical="center" wrapText="1"/>
    </xf>
    <xf numFmtId="49" fontId="14" fillId="8" borderId="27" xfId="49" applyNumberFormat="1" applyFont="1" applyFill="1" applyBorder="1" applyAlignment="1">
      <alignment horizontal="center" vertical="center"/>
    </xf>
    <xf numFmtId="0" fontId="14" fillId="8" borderId="110" xfId="49" applyFont="1" applyFill="1" applyBorder="1" applyAlignment="1">
      <alignment horizontal="left" vertical="center" wrapText="1"/>
    </xf>
    <xf numFmtId="3" fontId="31" fillId="0" borderId="27" xfId="0" applyNumberFormat="1" applyFont="1" applyBorder="1" applyAlignment="1">
      <alignment horizontal="center" vertical="center" wrapText="1"/>
    </xf>
    <xf numFmtId="3" fontId="31" fillId="0" borderId="29" xfId="49" applyNumberFormat="1" applyFont="1" applyBorder="1" applyAlignment="1">
      <alignment horizontal="center" vertical="center"/>
    </xf>
    <xf numFmtId="3" fontId="31" fillId="0" borderId="21" xfId="0" applyNumberFormat="1" applyFont="1" applyBorder="1" applyAlignment="1">
      <alignment horizontal="center" vertical="center" wrapText="1"/>
    </xf>
    <xf numFmtId="9" fontId="31" fillId="0" borderId="5" xfId="0" applyNumberFormat="1" applyFont="1" applyBorder="1" applyAlignment="1">
      <alignment horizontal="center" vertical="center" wrapText="1"/>
    </xf>
    <xf numFmtId="3" fontId="36" fillId="0" borderId="21" xfId="0" applyNumberFormat="1" applyFont="1" applyBorder="1" applyAlignment="1">
      <alignment horizontal="center" vertical="center" wrapText="1"/>
    </xf>
    <xf numFmtId="49" fontId="14" fillId="8" borderId="110" xfId="49" applyNumberFormat="1" applyFont="1" applyFill="1" applyBorder="1" applyAlignment="1">
      <alignment horizontal="left" vertical="center" wrapText="1"/>
    </xf>
    <xf numFmtId="0" fontId="14" fillId="8" borderId="110" xfId="49" applyFont="1" applyFill="1" applyBorder="1" applyAlignment="1">
      <alignment horizontal="left" vertical="center"/>
    </xf>
    <xf numFmtId="3" fontId="31" fillId="0" borderId="20" xfId="0" applyNumberFormat="1" applyFont="1" applyBorder="1" applyAlignment="1">
      <alignment horizontal="center" vertical="center" wrapText="1"/>
    </xf>
    <xf numFmtId="3" fontId="31" fillId="3" borderId="29" xfId="49" applyNumberFormat="1" applyFont="1" applyFill="1" applyBorder="1" applyAlignment="1">
      <alignment horizontal="center" vertical="center"/>
    </xf>
    <xf numFmtId="3" fontId="36" fillId="0" borderId="29" xfId="49" applyNumberFormat="1" applyFont="1" applyBorder="1" applyAlignment="1">
      <alignment horizontal="center" vertical="center"/>
    </xf>
    <xf numFmtId="49" fontId="14" fillId="8" borderId="116" xfId="49" applyNumberFormat="1" applyFont="1" applyFill="1" applyBorder="1" applyAlignment="1">
      <alignment horizontal="center" vertical="center"/>
    </xf>
    <xf numFmtId="0" fontId="14" fillId="8" borderId="115" xfId="49" applyFont="1" applyFill="1" applyBorder="1" applyAlignment="1">
      <alignment horizontal="left" vertical="center" wrapText="1"/>
    </xf>
    <xf numFmtId="3" fontId="31" fillId="0" borderId="30" xfId="0" applyNumberFormat="1" applyFont="1" applyBorder="1" applyAlignment="1">
      <alignment horizontal="center" vertical="center" wrapText="1"/>
    </xf>
    <xf numFmtId="3" fontId="31" fillId="3" borderId="32" xfId="49" applyNumberFormat="1" applyFont="1" applyFill="1" applyBorder="1" applyAlignment="1">
      <alignment horizontal="center" vertical="center"/>
    </xf>
    <xf numFmtId="3" fontId="31" fillId="0" borderId="111" xfId="0" applyNumberFormat="1" applyFont="1" applyBorder="1" applyAlignment="1">
      <alignment horizontal="center" vertical="center" wrapText="1"/>
    </xf>
    <xf numFmtId="9" fontId="31" fillId="0" borderId="33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horizontal="left" vertical="top" wrapText="1"/>
    </xf>
    <xf numFmtId="3" fontId="15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/>
    </xf>
    <xf numFmtId="0" fontId="28" fillId="2" borderId="114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26" xfId="0" applyFont="1" applyFill="1" applyBorder="1" applyAlignment="1">
      <alignment horizontal="center" vertical="center" wrapText="1"/>
    </xf>
    <xf numFmtId="0" fontId="28" fillId="2" borderId="8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76" xfId="0" applyFont="1" applyFill="1" applyBorder="1" applyAlignment="1">
      <alignment horizontal="center" vertical="center" wrapText="1"/>
    </xf>
    <xf numFmtId="0" fontId="28" fillId="2" borderId="75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7" fillId="6" borderId="123" xfId="0" applyFont="1" applyFill="1" applyBorder="1" applyAlignment="1">
      <alignment horizontal="center" vertical="center" wrapText="1"/>
    </xf>
    <xf numFmtId="0" fontId="37" fillId="6" borderId="118" xfId="0" applyFont="1" applyFill="1" applyBorder="1" applyAlignment="1">
      <alignment horizontal="center" vertical="center" wrapText="1"/>
    </xf>
    <xf numFmtId="0" fontId="37" fillId="6" borderId="7" xfId="0" applyFont="1" applyFill="1" applyBorder="1" applyAlignment="1">
      <alignment horizontal="center" vertical="center" wrapText="1"/>
    </xf>
    <xf numFmtId="0" fontId="37" fillId="6" borderId="13" xfId="0" applyFont="1" applyFill="1" applyBorder="1" applyAlignment="1">
      <alignment horizontal="center" vertical="center" wrapText="1"/>
    </xf>
    <xf numFmtId="0" fontId="37" fillId="6" borderId="76" xfId="0" applyFont="1" applyFill="1" applyBorder="1" applyAlignment="1">
      <alignment horizontal="center" vertical="center" wrapText="1"/>
    </xf>
    <xf numFmtId="0" fontId="37" fillId="6" borderId="75" xfId="0" applyFont="1" applyFill="1" applyBorder="1" applyAlignment="1">
      <alignment horizontal="center" vertical="center" wrapText="1"/>
    </xf>
    <xf numFmtId="3" fontId="1" fillId="9" borderId="111" xfId="0" applyNumberFormat="1" applyFont="1" applyFill="1" applyBorder="1" applyAlignment="1">
      <alignment horizontal="center" vertical="center" wrapText="1"/>
    </xf>
    <xf numFmtId="0" fontId="38" fillId="6" borderId="121" xfId="0" applyFont="1" applyFill="1" applyBorder="1" applyAlignment="1">
      <alignment vertical="center" wrapText="1"/>
    </xf>
    <xf numFmtId="0" fontId="37" fillId="6" borderId="125" xfId="0" applyFont="1" applyFill="1" applyBorder="1" applyAlignment="1">
      <alignment horizontal="center" vertical="center" wrapText="1"/>
    </xf>
    <xf numFmtId="3" fontId="37" fillId="6" borderId="19" xfId="0" applyNumberFormat="1" applyFont="1" applyFill="1" applyBorder="1" applyAlignment="1">
      <alignment horizontal="center" vertical="center" wrapText="1"/>
    </xf>
    <xf numFmtId="3" fontId="37" fillId="6" borderId="24" xfId="0" applyNumberFormat="1" applyFont="1" applyFill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/>
    </xf>
    <xf numFmtId="0" fontId="38" fillId="2" borderId="117" xfId="0" applyFont="1" applyFill="1" applyBorder="1" applyAlignment="1">
      <alignment vertical="center" wrapText="1"/>
    </xf>
    <xf numFmtId="0" fontId="37" fillId="2" borderId="110" xfId="0" applyFont="1" applyFill="1" applyBorder="1" applyAlignment="1">
      <alignment horizontal="center" vertical="center" wrapText="1"/>
    </xf>
    <xf numFmtId="3" fontId="37" fillId="2" borderId="5" xfId="0" applyNumberFormat="1" applyFont="1" applyFill="1" applyBorder="1" applyAlignment="1">
      <alignment horizontal="center" vertical="center" wrapText="1"/>
    </xf>
    <xf numFmtId="3" fontId="37" fillId="2" borderId="21" xfId="0" applyNumberFormat="1" applyFont="1" applyFill="1" applyBorder="1" applyAlignment="1">
      <alignment horizontal="center" vertical="center" wrapText="1"/>
    </xf>
    <xf numFmtId="9" fontId="37" fillId="2" borderId="5" xfId="0" applyNumberFormat="1" applyFont="1" applyFill="1" applyBorder="1" applyAlignment="1">
      <alignment horizontal="center" vertical="center"/>
    </xf>
    <xf numFmtId="0" fontId="37" fillId="6" borderId="117" xfId="0" applyFont="1" applyFill="1" applyBorder="1" applyAlignment="1">
      <alignment vertical="center" wrapText="1"/>
    </xf>
    <xf numFmtId="0" fontId="37" fillId="6" borderId="110" xfId="0" applyFont="1" applyFill="1" applyBorder="1" applyAlignment="1">
      <alignment horizontal="center" vertical="center" wrapText="1"/>
    </xf>
    <xf numFmtId="3" fontId="37" fillId="6" borderId="5" xfId="0" applyNumberFormat="1" applyFont="1" applyFill="1" applyBorder="1" applyAlignment="1">
      <alignment horizontal="center" vertical="center" wrapText="1"/>
    </xf>
    <xf numFmtId="3" fontId="37" fillId="6" borderId="21" xfId="0" applyNumberFormat="1" applyFont="1" applyFill="1" applyBorder="1" applyAlignment="1">
      <alignment horizontal="center" vertical="center" wrapText="1"/>
    </xf>
    <xf numFmtId="9" fontId="37" fillId="3" borderId="5" xfId="0" applyNumberFormat="1" applyFont="1" applyFill="1" applyBorder="1" applyAlignment="1">
      <alignment horizontal="center" vertical="center"/>
    </xf>
    <xf numFmtId="3" fontId="37" fillId="0" borderId="21" xfId="0" applyNumberFormat="1" applyFont="1" applyBorder="1" applyAlignment="1">
      <alignment horizontal="center" vertical="center" wrapText="1"/>
    </xf>
    <xf numFmtId="0" fontId="38" fillId="6" borderId="117" xfId="0" applyFont="1" applyFill="1" applyBorder="1" applyAlignment="1">
      <alignment vertical="center" wrapText="1"/>
    </xf>
    <xf numFmtId="0" fontId="38" fillId="2" borderId="127" xfId="0" applyFont="1" applyFill="1" applyBorder="1" applyAlignment="1">
      <alignment vertical="center" wrapText="1"/>
    </xf>
    <xf numFmtId="0" fontId="37" fillId="2" borderId="128" xfId="0" applyFont="1" applyFill="1" applyBorder="1" applyAlignment="1">
      <alignment horizontal="center" vertical="center" wrapText="1"/>
    </xf>
    <xf numFmtId="3" fontId="37" fillId="2" borderId="26" xfId="0" applyNumberFormat="1" applyFont="1" applyFill="1" applyBorder="1" applyAlignment="1">
      <alignment horizontal="center" vertical="center" wrapText="1"/>
    </xf>
    <xf numFmtId="9" fontId="37" fillId="2" borderId="26" xfId="0" applyNumberFormat="1" applyFont="1" applyFill="1" applyBorder="1" applyAlignment="1">
      <alignment horizontal="center" vertical="center"/>
    </xf>
    <xf numFmtId="0" fontId="37" fillId="2" borderId="39" xfId="0" applyFont="1" applyFill="1" applyBorder="1" applyAlignment="1">
      <alignment vertical="center" wrapText="1"/>
    </xf>
    <xf numFmtId="0" fontId="37" fillId="2" borderId="129" xfId="0" applyFont="1" applyFill="1" applyBorder="1" applyAlignment="1">
      <alignment horizontal="center" vertical="center" wrapText="1"/>
    </xf>
    <xf numFmtId="3" fontId="37" fillId="2" borderId="7" xfId="0" applyNumberFormat="1" applyFont="1" applyFill="1" applyBorder="1" applyAlignment="1">
      <alignment horizontal="center" vertical="center" wrapText="1"/>
    </xf>
    <xf numFmtId="3" fontId="37" fillId="2" borderId="94" xfId="0" applyNumberFormat="1" applyFont="1" applyFill="1" applyBorder="1" applyAlignment="1">
      <alignment horizontal="center" vertical="center" wrapText="1"/>
    </xf>
    <xf numFmtId="9" fontId="37" fillId="2" borderId="7" xfId="0" applyNumberFormat="1" applyFont="1" applyFill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3" fontId="28" fillId="2" borderId="114" xfId="0" applyNumberFormat="1" applyFont="1" applyFill="1" applyBorder="1" applyAlignment="1">
      <alignment horizontal="center" vertical="center" wrapText="1"/>
    </xf>
    <xf numFmtId="0" fontId="28" fillId="2" borderId="86" xfId="0" applyFont="1" applyFill="1" applyBorder="1" applyAlignment="1">
      <alignment horizontal="center" vertical="center" wrapText="1"/>
    </xf>
    <xf numFmtId="3" fontId="28" fillId="2" borderId="126" xfId="0" applyNumberFormat="1" applyFont="1" applyFill="1" applyBorder="1" applyAlignment="1">
      <alignment horizontal="center" vertical="center" wrapText="1"/>
    </xf>
    <xf numFmtId="0" fontId="28" fillId="2" borderId="109" xfId="0" applyFont="1" applyFill="1" applyBorder="1" applyAlignment="1">
      <alignment horizontal="center" vertical="center" wrapText="1"/>
    </xf>
    <xf numFmtId="3" fontId="28" fillId="2" borderId="83" xfId="0" applyNumberFormat="1" applyFont="1" applyFill="1" applyBorder="1" applyAlignment="1">
      <alignment horizontal="center" vertical="center" wrapText="1"/>
    </xf>
    <xf numFmtId="0" fontId="28" fillId="2" borderId="84" xfId="0" applyFont="1" applyFill="1" applyBorder="1" applyAlignment="1">
      <alignment horizontal="center" vertical="center" wrapText="1"/>
    </xf>
    <xf numFmtId="3" fontId="28" fillId="2" borderId="79" xfId="0" applyNumberFormat="1" applyFont="1" applyFill="1" applyBorder="1" applyAlignment="1">
      <alignment horizontal="center" vertical="center" wrapText="1"/>
    </xf>
    <xf numFmtId="0" fontId="28" fillId="2" borderId="121" xfId="0" applyFont="1" applyFill="1" applyBorder="1" applyAlignment="1">
      <alignment horizontal="center" vertical="center" wrapText="1"/>
    </xf>
    <xf numFmtId="3" fontId="1" fillId="9" borderId="116" xfId="0" applyNumberFormat="1" applyFont="1" applyFill="1" applyBorder="1" applyAlignment="1">
      <alignment horizontal="center" vertical="center" wrapText="1"/>
    </xf>
    <xf numFmtId="0" fontId="1" fillId="9" borderId="115" xfId="0" applyFont="1" applyFill="1" applyBorder="1" applyAlignment="1">
      <alignment horizontal="center" vertical="center" wrapText="1"/>
    </xf>
    <xf numFmtId="3" fontId="1" fillId="9" borderId="120" xfId="0" applyNumberFormat="1" applyFont="1" applyFill="1" applyBorder="1" applyAlignment="1">
      <alignment horizontal="center" vertical="center" wrapText="1"/>
    </xf>
    <xf numFmtId="3" fontId="1" fillId="9" borderId="123" xfId="0" applyNumberFormat="1" applyFont="1" applyFill="1" applyBorder="1" applyAlignment="1">
      <alignment horizontal="center" vertical="center" wrapText="1"/>
    </xf>
    <xf numFmtId="0" fontId="1" fillId="0" borderId="120" xfId="0" applyFont="1" applyBorder="1" applyAlignment="1">
      <alignment horizontal="center" vertical="center" wrapText="1"/>
    </xf>
    <xf numFmtId="3" fontId="1" fillId="9" borderId="13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Border="1" applyAlignment="1">
      <alignment horizontal="center" vertical="center" wrapText="1"/>
    </xf>
    <xf numFmtId="49" fontId="38" fillId="6" borderId="76" xfId="0" applyNumberFormat="1" applyFont="1" applyFill="1" applyBorder="1" applyAlignment="1">
      <alignment horizontal="center" vertical="center" wrapText="1"/>
    </xf>
    <xf numFmtId="0" fontId="38" fillId="6" borderId="74" xfId="0" applyFont="1" applyFill="1" applyBorder="1" applyAlignment="1">
      <alignment vertical="center" wrapText="1"/>
    </xf>
    <xf numFmtId="0" fontId="38" fillId="6" borderId="75" xfId="0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/>
    </xf>
    <xf numFmtId="3" fontId="0" fillId="0" borderId="2" xfId="0" applyNumberFormat="1" applyFont="1" applyBorder="1" applyAlignment="1">
      <alignment vertical="center"/>
    </xf>
    <xf numFmtId="3" fontId="0" fillId="0" borderId="75" xfId="0" applyNumberFormat="1" applyBorder="1" applyAlignment="1">
      <alignment horizontal="center" vertical="center"/>
    </xf>
    <xf numFmtId="3" fontId="1" fillId="0" borderId="12" xfId="0" applyNumberFormat="1" applyFont="1" applyBorder="1" applyAlignment="1">
      <alignment vertical="center"/>
    </xf>
    <xf numFmtId="49" fontId="37" fillId="6" borderId="83" xfId="0" applyNumberFormat="1" applyFont="1" applyFill="1" applyBorder="1" applyAlignment="1">
      <alignment horizontal="center" vertical="center" wrapText="1"/>
    </xf>
    <xf numFmtId="0" fontId="38" fillId="6" borderId="84" xfId="0" applyFont="1" applyFill="1" applyBorder="1" applyAlignment="1">
      <alignment vertical="center" wrapText="1"/>
    </xf>
    <xf numFmtId="49" fontId="37" fillId="6" borderId="79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0" fillId="0" borderId="79" xfId="0" applyNumberFormat="1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49" fontId="37" fillId="6" borderId="27" xfId="0" applyNumberFormat="1" applyFont="1" applyFill="1" applyBorder="1" applyAlignment="1">
      <alignment horizontal="center" vertical="center" wrapText="1"/>
    </xf>
    <xf numFmtId="0" fontId="38" fillId="6" borderId="81" xfId="0" applyFont="1" applyFill="1" applyBorder="1" applyAlignment="1">
      <alignment vertical="center" wrapText="1"/>
    </xf>
    <xf numFmtId="49" fontId="37" fillId="6" borderId="29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/>
    </xf>
    <xf numFmtId="3" fontId="39" fillId="0" borderId="29" xfId="0" applyNumberFormat="1" applyFont="1" applyBorder="1" applyAlignment="1">
      <alignment horizontal="center" vertical="center"/>
    </xf>
    <xf numFmtId="3" fontId="1" fillId="0" borderId="100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37" fillId="6" borderId="81" xfId="0" applyFont="1" applyFill="1" applyBorder="1" applyAlignment="1">
      <alignment vertical="center" wrapText="1"/>
    </xf>
    <xf numFmtId="0" fontId="37" fillId="6" borderId="84" xfId="0" applyFont="1" applyFill="1" applyBorder="1" applyAlignment="1">
      <alignment vertical="center" wrapText="1"/>
    </xf>
    <xf numFmtId="0" fontId="37" fillId="6" borderId="28" xfId="0" applyFont="1" applyFill="1" applyBorder="1" applyAlignment="1">
      <alignment vertical="center" wrapText="1"/>
    </xf>
    <xf numFmtId="3" fontId="1" fillId="0" borderId="5" xfId="0" applyNumberFormat="1" applyFont="1" applyBorder="1" applyAlignment="1">
      <alignment horizontal="center" vertical="center"/>
    </xf>
    <xf numFmtId="3" fontId="0" fillId="0" borderId="29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49" fontId="40" fillId="6" borderId="27" xfId="0" applyNumberFormat="1" applyFont="1" applyFill="1" applyBorder="1" applyAlignment="1">
      <alignment horizontal="center" vertical="center" wrapText="1"/>
    </xf>
    <xf numFmtId="0" fontId="40" fillId="6" borderId="81" xfId="0" applyFont="1" applyFill="1" applyBorder="1" applyAlignment="1">
      <alignment vertical="center" wrapText="1"/>
    </xf>
    <xf numFmtId="49" fontId="40" fillId="6" borderId="29" xfId="0" applyNumberFormat="1" applyFont="1" applyFill="1" applyBorder="1" applyAlignment="1">
      <alignment horizontal="center" vertical="center" wrapText="1"/>
    </xf>
    <xf numFmtId="0" fontId="40" fillId="6" borderId="84" xfId="0" applyFont="1" applyFill="1" applyBorder="1" applyAlignment="1">
      <alignment vertical="center" wrapText="1"/>
    </xf>
    <xf numFmtId="0" fontId="40" fillId="6" borderId="28" xfId="0" applyFont="1" applyFill="1" applyBorder="1" applyAlignment="1">
      <alignment vertical="center" wrapText="1"/>
    </xf>
    <xf numFmtId="3" fontId="0" fillId="0" borderId="29" xfId="0" applyNumberFormat="1" applyBorder="1" applyAlignment="1">
      <alignment horizontal="center" vertical="center"/>
    </xf>
    <xf numFmtId="0" fontId="38" fillId="6" borderId="28" xfId="0" applyFont="1" applyFill="1" applyBorder="1" applyAlignment="1">
      <alignment vertical="center" wrapText="1"/>
    </xf>
    <xf numFmtId="9" fontId="1" fillId="0" borderId="12" xfId="0" applyNumberFormat="1" applyFont="1" applyBorder="1" applyAlignment="1">
      <alignment vertical="center"/>
    </xf>
    <xf numFmtId="9" fontId="1" fillId="3" borderId="19" xfId="0" applyNumberFormat="1" applyFont="1" applyFill="1" applyBorder="1" applyAlignment="1">
      <alignment horizontal="center" vertical="center"/>
    </xf>
    <xf numFmtId="9" fontId="1" fillId="0" borderId="26" xfId="0" applyNumberFormat="1" applyFont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39" fillId="2" borderId="29" xfId="0" applyNumberFormat="1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 vertical="center"/>
    </xf>
    <xf numFmtId="49" fontId="38" fillId="6" borderId="27" xfId="0" applyNumberFormat="1" applyFont="1" applyFill="1" applyBorder="1" applyAlignment="1">
      <alignment horizontal="center" vertical="center" wrapText="1"/>
    </xf>
    <xf numFmtId="49" fontId="38" fillId="6" borderId="29" xfId="0" applyNumberFormat="1" applyFont="1" applyFill="1" applyBorder="1" applyAlignment="1">
      <alignment horizontal="center" vertical="center" wrapText="1"/>
    </xf>
    <xf numFmtId="49" fontId="37" fillId="0" borderId="27" xfId="0" applyNumberFormat="1" applyFont="1" applyBorder="1" applyAlignment="1">
      <alignment horizontal="center" vertical="center" wrapText="1"/>
    </xf>
    <xf numFmtId="3" fontId="1" fillId="2" borderId="26" xfId="0" applyNumberFormat="1" applyFont="1" applyFill="1" applyBorder="1" applyAlignment="1">
      <alignment horizontal="center" vertical="center"/>
    </xf>
    <xf numFmtId="3" fontId="1" fillId="2" borderId="100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24" xfId="0" applyNumberFormat="1" applyFont="1" applyFill="1" applyBorder="1" applyAlignment="1">
      <alignment horizontal="center" vertical="center"/>
    </xf>
    <xf numFmtId="49" fontId="37" fillId="6" borderId="30" xfId="0" applyNumberFormat="1" applyFont="1" applyFill="1" applyBorder="1" applyAlignment="1">
      <alignment horizontal="center" vertical="center" wrapText="1"/>
    </xf>
    <xf numFmtId="0" fontId="38" fillId="6" borderId="31" xfId="0" applyFont="1" applyFill="1" applyBorder="1" applyAlignment="1">
      <alignment vertical="center" wrapText="1"/>
    </xf>
    <xf numFmtId="49" fontId="37" fillId="6" borderId="32" xfId="0" applyNumberFormat="1" applyFont="1" applyFill="1" applyBorder="1" applyAlignment="1">
      <alignment horizontal="center" vertical="center" wrapText="1"/>
    </xf>
    <xf numFmtId="3" fontId="1" fillId="0" borderId="33" xfId="0" applyNumberFormat="1" applyFont="1" applyBorder="1" applyAlignment="1">
      <alignment horizontal="center" vertical="center"/>
    </xf>
    <xf numFmtId="3" fontId="1" fillId="0" borderId="111" xfId="0" applyNumberFormat="1" applyFont="1" applyBorder="1" applyAlignment="1">
      <alignment horizontal="center" vertical="center"/>
    </xf>
    <xf numFmtId="3" fontId="1" fillId="0" borderId="94" xfId="0" applyNumberFormat="1" applyFont="1" applyBorder="1" applyAlignment="1">
      <alignment horizontal="center" vertical="center"/>
    </xf>
    <xf numFmtId="0" fontId="1" fillId="0" borderId="101" xfId="0" applyFont="1" applyBorder="1"/>
    <xf numFmtId="9" fontId="1" fillId="0" borderId="33" xfId="0" applyNumberFormat="1" applyFont="1" applyBorder="1" applyAlignment="1">
      <alignment horizontal="center" vertical="center"/>
    </xf>
    <xf numFmtId="0" fontId="27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06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38" fillId="2" borderId="101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28" fillId="2" borderId="122" xfId="0" applyFont="1" applyFill="1" applyBorder="1" applyAlignment="1">
      <alignment horizontal="center" vertical="center" wrapText="1"/>
    </xf>
    <xf numFmtId="0" fontId="28" fillId="2" borderId="11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37" fillId="6" borderId="74" xfId="0" applyFont="1" applyFill="1" applyBorder="1" applyAlignment="1">
      <alignment horizontal="center" vertical="center" wrapText="1"/>
    </xf>
    <xf numFmtId="0" fontId="37" fillId="6" borderId="73" xfId="0" applyFont="1" applyFill="1" applyBorder="1" applyAlignment="1">
      <alignment horizontal="center" vertical="center" wrapText="1"/>
    </xf>
    <xf numFmtId="3" fontId="1" fillId="0" borderId="108" xfId="0" applyNumberFormat="1" applyFont="1" applyBorder="1" applyAlignment="1">
      <alignment horizontal="center" vertical="center" wrapText="1"/>
    </xf>
    <xf numFmtId="3" fontId="1" fillId="9" borderId="75" xfId="0" applyNumberFormat="1" applyFont="1" applyFill="1" applyBorder="1" applyAlignment="1">
      <alignment horizontal="center" vertical="center" wrapText="1"/>
    </xf>
    <xf numFmtId="3" fontId="1" fillId="9" borderId="12" xfId="0" applyNumberFormat="1" applyFont="1" applyFill="1" applyBorder="1" applyAlignment="1">
      <alignment horizontal="center" vertical="center" wrapText="1"/>
    </xf>
    <xf numFmtId="0" fontId="37" fillId="2" borderId="83" xfId="0" applyFont="1" applyFill="1" applyBorder="1" applyAlignment="1">
      <alignment horizontal="center" vertical="center" wrapText="1"/>
    </xf>
    <xf numFmtId="0" fontId="38" fillId="2" borderId="104" xfId="0" applyFont="1" applyFill="1" applyBorder="1" applyAlignment="1">
      <alignment vertical="center" wrapText="1"/>
    </xf>
    <xf numFmtId="0" fontId="37" fillId="2" borderId="79" xfId="0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/>
    </xf>
    <xf numFmtId="3" fontId="1" fillId="2" borderId="106" xfId="0" applyNumberFormat="1" applyFont="1" applyFill="1" applyBorder="1" applyAlignment="1">
      <alignment horizontal="center" vertical="center"/>
    </xf>
    <xf numFmtId="9" fontId="1" fillId="2" borderId="130" xfId="0" applyNumberFormat="1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center" vertical="center" wrapText="1"/>
    </xf>
    <xf numFmtId="0" fontId="38" fillId="2" borderId="84" xfId="0" applyFont="1" applyFill="1" applyBorder="1" applyAlignment="1">
      <alignment vertical="center" wrapText="1"/>
    </xf>
    <xf numFmtId="0" fontId="37" fillId="2" borderId="29" xfId="0" applyFont="1" applyFill="1" applyBorder="1" applyAlignment="1">
      <alignment horizontal="center" vertical="center" wrapText="1"/>
    </xf>
    <xf numFmtId="3" fontId="1" fillId="2" borderId="25" xfId="0" applyNumberFormat="1" applyFont="1" applyFill="1" applyBorder="1" applyAlignment="1">
      <alignment horizontal="center" vertical="center"/>
    </xf>
    <xf numFmtId="9" fontId="1" fillId="2" borderId="25" xfId="0" applyNumberFormat="1" applyFont="1" applyFill="1" applyBorder="1" applyAlignment="1">
      <alignment horizontal="center" vertical="center"/>
    </xf>
    <xf numFmtId="0" fontId="37" fillId="6" borderId="27" xfId="0" applyFont="1" applyFill="1" applyBorder="1" applyAlignment="1">
      <alignment horizontal="center" vertical="center" wrapText="1"/>
    </xf>
    <xf numFmtId="0" fontId="37" fillId="6" borderId="29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/>
    </xf>
    <xf numFmtId="0" fontId="38" fillId="2" borderId="28" xfId="0" applyFont="1" applyFill="1" applyBorder="1" applyAlignment="1">
      <alignment vertical="center" wrapText="1"/>
    </xf>
    <xf numFmtId="3" fontId="1" fillId="2" borderId="22" xfId="0" applyNumberFormat="1" applyFont="1" applyFill="1" applyBorder="1" applyAlignment="1">
      <alignment horizontal="center" vertical="center"/>
    </xf>
    <xf numFmtId="9" fontId="1" fillId="2" borderId="22" xfId="0" applyNumberFormat="1" applyFont="1" applyFill="1" applyBorder="1" applyAlignment="1">
      <alignment horizontal="center" vertical="center"/>
    </xf>
    <xf numFmtId="0" fontId="38" fillId="2" borderId="81" xfId="0" applyFont="1" applyFill="1" applyBorder="1" applyAlignment="1">
      <alignment vertical="center" wrapText="1"/>
    </xf>
    <xf numFmtId="3" fontId="1" fillId="2" borderId="130" xfId="0" applyNumberFormat="1" applyFont="1" applyFill="1" applyBorder="1" applyAlignment="1">
      <alignment horizontal="center" vertical="center"/>
    </xf>
    <xf numFmtId="3" fontId="1" fillId="0" borderId="130" xfId="0" applyNumberFormat="1" applyFont="1" applyBorder="1" applyAlignment="1">
      <alignment horizontal="center" vertical="center"/>
    </xf>
    <xf numFmtId="9" fontId="1" fillId="0" borderId="130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9" fontId="1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7" fillId="6" borderId="30" xfId="0" applyFont="1" applyFill="1" applyBorder="1" applyAlignment="1">
      <alignment horizontal="center" vertical="center" wrapText="1"/>
    </xf>
    <xf numFmtId="0" fontId="37" fillId="6" borderId="31" xfId="0" applyFont="1" applyFill="1" applyBorder="1" applyAlignment="1">
      <alignment vertical="center" wrapText="1"/>
    </xf>
    <xf numFmtId="0" fontId="37" fillId="6" borderId="32" xfId="0" applyFont="1" applyFill="1" applyBorder="1" applyAlignment="1">
      <alignment horizontal="center" vertical="center" wrapText="1"/>
    </xf>
    <xf numFmtId="9" fontId="1" fillId="0" borderId="111" xfId="0" applyNumberFormat="1" applyFont="1" applyBorder="1" applyAlignment="1">
      <alignment horizontal="center"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48"/>
  <sheetViews>
    <sheetView showGridLines="0" zoomScale="89" zoomScaleNormal="89" workbookViewId="0">
      <selection activeCell="M15" sqref="M15"/>
    </sheetView>
  </sheetViews>
  <sheetFormatPr defaultColWidth="9" defaultRowHeight="15.75"/>
  <cols>
    <col min="1" max="1" width="18.7142857142857" style="165" customWidth="1"/>
    <col min="2" max="2" width="69.7142857142857" style="165" customWidth="1"/>
    <col min="3" max="3" width="9.14285714285714" style="165"/>
    <col min="4" max="5" width="15.7142857142857" style="165" customWidth="1"/>
    <col min="6" max="7" width="18.2857142857143" style="610" customWidth="1"/>
    <col min="8" max="8" width="16.5714285714286" style="1" customWidth="1"/>
    <col min="9" max="258" width="9.14285714285714" style="165"/>
    <col min="259" max="259" width="3" style="165" customWidth="1"/>
    <col min="260" max="260" width="18.7142857142857" style="165" customWidth="1"/>
    <col min="261" max="261" width="69.7142857142857" style="165" customWidth="1"/>
    <col min="262" max="262" width="9.14285714285714" style="165"/>
    <col min="263" max="264" width="15.7142857142857" style="165" customWidth="1"/>
    <col min="265" max="514" width="9.14285714285714" style="165"/>
    <col min="515" max="515" width="3" style="165" customWidth="1"/>
    <col min="516" max="516" width="18.7142857142857" style="165" customWidth="1"/>
    <col min="517" max="517" width="69.7142857142857" style="165" customWidth="1"/>
    <col min="518" max="518" width="9.14285714285714" style="165"/>
    <col min="519" max="520" width="15.7142857142857" style="165" customWidth="1"/>
    <col min="521" max="770" width="9.14285714285714" style="165"/>
    <col min="771" max="771" width="3" style="165" customWidth="1"/>
    <col min="772" max="772" width="18.7142857142857" style="165" customWidth="1"/>
    <col min="773" max="773" width="69.7142857142857" style="165" customWidth="1"/>
    <col min="774" max="774" width="9.14285714285714" style="165"/>
    <col min="775" max="776" width="15.7142857142857" style="165" customWidth="1"/>
    <col min="777" max="1026" width="9.14285714285714" style="165"/>
    <col min="1027" max="1027" width="3" style="165" customWidth="1"/>
    <col min="1028" max="1028" width="18.7142857142857" style="165" customWidth="1"/>
    <col min="1029" max="1029" width="69.7142857142857" style="165" customWidth="1"/>
    <col min="1030" max="1030" width="9.14285714285714" style="165"/>
    <col min="1031" max="1032" width="15.7142857142857" style="165" customWidth="1"/>
    <col min="1033" max="1282" width="9.14285714285714" style="165"/>
    <col min="1283" max="1283" width="3" style="165" customWidth="1"/>
    <col min="1284" max="1284" width="18.7142857142857" style="165" customWidth="1"/>
    <col min="1285" max="1285" width="69.7142857142857" style="165" customWidth="1"/>
    <col min="1286" max="1286" width="9.14285714285714" style="165"/>
    <col min="1287" max="1288" width="15.7142857142857" style="165" customWidth="1"/>
    <col min="1289" max="1538" width="9.14285714285714" style="165"/>
    <col min="1539" max="1539" width="3" style="165" customWidth="1"/>
    <col min="1540" max="1540" width="18.7142857142857" style="165" customWidth="1"/>
    <col min="1541" max="1541" width="69.7142857142857" style="165" customWidth="1"/>
    <col min="1542" max="1542" width="9.14285714285714" style="165"/>
    <col min="1543" max="1544" width="15.7142857142857" style="165" customWidth="1"/>
    <col min="1545" max="1794" width="9.14285714285714" style="165"/>
    <col min="1795" max="1795" width="3" style="165" customWidth="1"/>
    <col min="1796" max="1796" width="18.7142857142857" style="165" customWidth="1"/>
    <col min="1797" max="1797" width="69.7142857142857" style="165" customWidth="1"/>
    <col min="1798" max="1798" width="9.14285714285714" style="165"/>
    <col min="1799" max="1800" width="15.7142857142857" style="165" customWidth="1"/>
    <col min="1801" max="2050" width="9.14285714285714" style="165"/>
    <col min="2051" max="2051" width="3" style="165" customWidth="1"/>
    <col min="2052" max="2052" width="18.7142857142857" style="165" customWidth="1"/>
    <col min="2053" max="2053" width="69.7142857142857" style="165" customWidth="1"/>
    <col min="2054" max="2054" width="9.14285714285714" style="165"/>
    <col min="2055" max="2056" width="15.7142857142857" style="165" customWidth="1"/>
    <col min="2057" max="2306" width="9.14285714285714" style="165"/>
    <col min="2307" max="2307" width="3" style="165" customWidth="1"/>
    <col min="2308" max="2308" width="18.7142857142857" style="165" customWidth="1"/>
    <col min="2309" max="2309" width="69.7142857142857" style="165" customWidth="1"/>
    <col min="2310" max="2310" width="9.14285714285714" style="165"/>
    <col min="2311" max="2312" width="15.7142857142857" style="165" customWidth="1"/>
    <col min="2313" max="2562" width="9.14285714285714" style="165"/>
    <col min="2563" max="2563" width="3" style="165" customWidth="1"/>
    <col min="2564" max="2564" width="18.7142857142857" style="165" customWidth="1"/>
    <col min="2565" max="2565" width="69.7142857142857" style="165" customWidth="1"/>
    <col min="2566" max="2566" width="9.14285714285714" style="165"/>
    <col min="2567" max="2568" width="15.7142857142857" style="165" customWidth="1"/>
    <col min="2569" max="2818" width="9.14285714285714" style="165"/>
    <col min="2819" max="2819" width="3" style="165" customWidth="1"/>
    <col min="2820" max="2820" width="18.7142857142857" style="165" customWidth="1"/>
    <col min="2821" max="2821" width="69.7142857142857" style="165" customWidth="1"/>
    <col min="2822" max="2822" width="9.14285714285714" style="165"/>
    <col min="2823" max="2824" width="15.7142857142857" style="165" customWidth="1"/>
    <col min="2825" max="3074" width="9.14285714285714" style="165"/>
    <col min="3075" max="3075" width="3" style="165" customWidth="1"/>
    <col min="3076" max="3076" width="18.7142857142857" style="165" customWidth="1"/>
    <col min="3077" max="3077" width="69.7142857142857" style="165" customWidth="1"/>
    <col min="3078" max="3078" width="9.14285714285714" style="165"/>
    <col min="3079" max="3080" width="15.7142857142857" style="165" customWidth="1"/>
    <col min="3081" max="3330" width="9.14285714285714" style="165"/>
    <col min="3331" max="3331" width="3" style="165" customWidth="1"/>
    <col min="3332" max="3332" width="18.7142857142857" style="165" customWidth="1"/>
    <col min="3333" max="3333" width="69.7142857142857" style="165" customWidth="1"/>
    <col min="3334" max="3334" width="9.14285714285714" style="165"/>
    <col min="3335" max="3336" width="15.7142857142857" style="165" customWidth="1"/>
    <col min="3337" max="3586" width="9.14285714285714" style="165"/>
    <col min="3587" max="3587" width="3" style="165" customWidth="1"/>
    <col min="3588" max="3588" width="18.7142857142857" style="165" customWidth="1"/>
    <col min="3589" max="3589" width="69.7142857142857" style="165" customWidth="1"/>
    <col min="3590" max="3590" width="9.14285714285714" style="165"/>
    <col min="3591" max="3592" width="15.7142857142857" style="165" customWidth="1"/>
    <col min="3593" max="3842" width="9.14285714285714" style="165"/>
    <col min="3843" max="3843" width="3" style="165" customWidth="1"/>
    <col min="3844" max="3844" width="18.7142857142857" style="165" customWidth="1"/>
    <col min="3845" max="3845" width="69.7142857142857" style="165" customWidth="1"/>
    <col min="3846" max="3846" width="9.14285714285714" style="165"/>
    <col min="3847" max="3848" width="15.7142857142857" style="165" customWidth="1"/>
    <col min="3849" max="4098" width="9.14285714285714" style="165"/>
    <col min="4099" max="4099" width="3" style="165" customWidth="1"/>
    <col min="4100" max="4100" width="18.7142857142857" style="165" customWidth="1"/>
    <col min="4101" max="4101" width="69.7142857142857" style="165" customWidth="1"/>
    <col min="4102" max="4102" width="9.14285714285714" style="165"/>
    <col min="4103" max="4104" width="15.7142857142857" style="165" customWidth="1"/>
    <col min="4105" max="4354" width="9.14285714285714" style="165"/>
    <col min="4355" max="4355" width="3" style="165" customWidth="1"/>
    <col min="4356" max="4356" width="18.7142857142857" style="165" customWidth="1"/>
    <col min="4357" max="4357" width="69.7142857142857" style="165" customWidth="1"/>
    <col min="4358" max="4358" width="9.14285714285714" style="165"/>
    <col min="4359" max="4360" width="15.7142857142857" style="165" customWidth="1"/>
    <col min="4361" max="4610" width="9.14285714285714" style="165"/>
    <col min="4611" max="4611" width="3" style="165" customWidth="1"/>
    <col min="4612" max="4612" width="18.7142857142857" style="165" customWidth="1"/>
    <col min="4613" max="4613" width="69.7142857142857" style="165" customWidth="1"/>
    <col min="4614" max="4614" width="9.14285714285714" style="165"/>
    <col min="4615" max="4616" width="15.7142857142857" style="165" customWidth="1"/>
    <col min="4617" max="4866" width="9.14285714285714" style="165"/>
    <col min="4867" max="4867" width="3" style="165" customWidth="1"/>
    <col min="4868" max="4868" width="18.7142857142857" style="165" customWidth="1"/>
    <col min="4869" max="4869" width="69.7142857142857" style="165" customWidth="1"/>
    <col min="4870" max="4870" width="9.14285714285714" style="165"/>
    <col min="4871" max="4872" width="15.7142857142857" style="165" customWidth="1"/>
    <col min="4873" max="5122" width="9.14285714285714" style="165"/>
    <col min="5123" max="5123" width="3" style="165" customWidth="1"/>
    <col min="5124" max="5124" width="18.7142857142857" style="165" customWidth="1"/>
    <col min="5125" max="5125" width="69.7142857142857" style="165" customWidth="1"/>
    <col min="5126" max="5126" width="9.14285714285714" style="165"/>
    <col min="5127" max="5128" width="15.7142857142857" style="165" customWidth="1"/>
    <col min="5129" max="5378" width="9.14285714285714" style="165"/>
    <col min="5379" max="5379" width="3" style="165" customWidth="1"/>
    <col min="5380" max="5380" width="18.7142857142857" style="165" customWidth="1"/>
    <col min="5381" max="5381" width="69.7142857142857" style="165" customWidth="1"/>
    <col min="5382" max="5382" width="9.14285714285714" style="165"/>
    <col min="5383" max="5384" width="15.7142857142857" style="165" customWidth="1"/>
    <col min="5385" max="5634" width="9.14285714285714" style="165"/>
    <col min="5635" max="5635" width="3" style="165" customWidth="1"/>
    <col min="5636" max="5636" width="18.7142857142857" style="165" customWidth="1"/>
    <col min="5637" max="5637" width="69.7142857142857" style="165" customWidth="1"/>
    <col min="5638" max="5638" width="9.14285714285714" style="165"/>
    <col min="5639" max="5640" width="15.7142857142857" style="165" customWidth="1"/>
    <col min="5641" max="5890" width="9.14285714285714" style="165"/>
    <col min="5891" max="5891" width="3" style="165" customWidth="1"/>
    <col min="5892" max="5892" width="18.7142857142857" style="165" customWidth="1"/>
    <col min="5893" max="5893" width="69.7142857142857" style="165" customWidth="1"/>
    <col min="5894" max="5894" width="9.14285714285714" style="165"/>
    <col min="5895" max="5896" width="15.7142857142857" style="165" customWidth="1"/>
    <col min="5897" max="6146" width="9.14285714285714" style="165"/>
    <col min="6147" max="6147" width="3" style="165" customWidth="1"/>
    <col min="6148" max="6148" width="18.7142857142857" style="165" customWidth="1"/>
    <col min="6149" max="6149" width="69.7142857142857" style="165" customWidth="1"/>
    <col min="6150" max="6150" width="9.14285714285714" style="165"/>
    <col min="6151" max="6152" width="15.7142857142857" style="165" customWidth="1"/>
    <col min="6153" max="6402" width="9.14285714285714" style="165"/>
    <col min="6403" max="6403" width="3" style="165" customWidth="1"/>
    <col min="6404" max="6404" width="18.7142857142857" style="165" customWidth="1"/>
    <col min="6405" max="6405" width="69.7142857142857" style="165" customWidth="1"/>
    <col min="6406" max="6406" width="9.14285714285714" style="165"/>
    <col min="6407" max="6408" width="15.7142857142857" style="165" customWidth="1"/>
    <col min="6409" max="6658" width="9.14285714285714" style="165"/>
    <col min="6659" max="6659" width="3" style="165" customWidth="1"/>
    <col min="6660" max="6660" width="18.7142857142857" style="165" customWidth="1"/>
    <col min="6661" max="6661" width="69.7142857142857" style="165" customWidth="1"/>
    <col min="6662" max="6662" width="9.14285714285714" style="165"/>
    <col min="6663" max="6664" width="15.7142857142857" style="165" customWidth="1"/>
    <col min="6665" max="6914" width="9.14285714285714" style="165"/>
    <col min="6915" max="6915" width="3" style="165" customWidth="1"/>
    <col min="6916" max="6916" width="18.7142857142857" style="165" customWidth="1"/>
    <col min="6917" max="6917" width="69.7142857142857" style="165" customWidth="1"/>
    <col min="6918" max="6918" width="9.14285714285714" style="165"/>
    <col min="6919" max="6920" width="15.7142857142857" style="165" customWidth="1"/>
    <col min="6921" max="7170" width="9.14285714285714" style="165"/>
    <col min="7171" max="7171" width="3" style="165" customWidth="1"/>
    <col min="7172" max="7172" width="18.7142857142857" style="165" customWidth="1"/>
    <col min="7173" max="7173" width="69.7142857142857" style="165" customWidth="1"/>
    <col min="7174" max="7174" width="9.14285714285714" style="165"/>
    <col min="7175" max="7176" width="15.7142857142857" style="165" customWidth="1"/>
    <col min="7177" max="7426" width="9.14285714285714" style="165"/>
    <col min="7427" max="7427" width="3" style="165" customWidth="1"/>
    <col min="7428" max="7428" width="18.7142857142857" style="165" customWidth="1"/>
    <col min="7429" max="7429" width="69.7142857142857" style="165" customWidth="1"/>
    <col min="7430" max="7430" width="9.14285714285714" style="165"/>
    <col min="7431" max="7432" width="15.7142857142857" style="165" customWidth="1"/>
    <col min="7433" max="7682" width="9.14285714285714" style="165"/>
    <col min="7683" max="7683" width="3" style="165" customWidth="1"/>
    <col min="7684" max="7684" width="18.7142857142857" style="165" customWidth="1"/>
    <col min="7685" max="7685" width="69.7142857142857" style="165" customWidth="1"/>
    <col min="7686" max="7686" width="9.14285714285714" style="165"/>
    <col min="7687" max="7688" width="15.7142857142857" style="165" customWidth="1"/>
    <col min="7689" max="7938" width="9.14285714285714" style="165"/>
    <col min="7939" max="7939" width="3" style="165" customWidth="1"/>
    <col min="7940" max="7940" width="18.7142857142857" style="165" customWidth="1"/>
    <col min="7941" max="7941" width="69.7142857142857" style="165" customWidth="1"/>
    <col min="7942" max="7942" width="9.14285714285714" style="165"/>
    <col min="7943" max="7944" width="15.7142857142857" style="165" customWidth="1"/>
    <col min="7945" max="8194" width="9.14285714285714" style="165"/>
    <col min="8195" max="8195" width="3" style="165" customWidth="1"/>
    <col min="8196" max="8196" width="18.7142857142857" style="165" customWidth="1"/>
    <col min="8197" max="8197" width="69.7142857142857" style="165" customWidth="1"/>
    <col min="8198" max="8198" width="9.14285714285714" style="165"/>
    <col min="8199" max="8200" width="15.7142857142857" style="165" customWidth="1"/>
    <col min="8201" max="8450" width="9.14285714285714" style="165"/>
    <col min="8451" max="8451" width="3" style="165" customWidth="1"/>
    <col min="8452" max="8452" width="18.7142857142857" style="165" customWidth="1"/>
    <col min="8453" max="8453" width="69.7142857142857" style="165" customWidth="1"/>
    <col min="8454" max="8454" width="9.14285714285714" style="165"/>
    <col min="8455" max="8456" width="15.7142857142857" style="165" customWidth="1"/>
    <col min="8457" max="8706" width="9.14285714285714" style="165"/>
    <col min="8707" max="8707" width="3" style="165" customWidth="1"/>
    <col min="8708" max="8708" width="18.7142857142857" style="165" customWidth="1"/>
    <col min="8709" max="8709" width="69.7142857142857" style="165" customWidth="1"/>
    <col min="8710" max="8710" width="9.14285714285714" style="165"/>
    <col min="8711" max="8712" width="15.7142857142857" style="165" customWidth="1"/>
    <col min="8713" max="8962" width="9.14285714285714" style="165"/>
    <col min="8963" max="8963" width="3" style="165" customWidth="1"/>
    <col min="8964" max="8964" width="18.7142857142857" style="165" customWidth="1"/>
    <col min="8965" max="8965" width="69.7142857142857" style="165" customWidth="1"/>
    <col min="8966" max="8966" width="9.14285714285714" style="165"/>
    <col min="8967" max="8968" width="15.7142857142857" style="165" customWidth="1"/>
    <col min="8969" max="9218" width="9.14285714285714" style="165"/>
    <col min="9219" max="9219" width="3" style="165" customWidth="1"/>
    <col min="9220" max="9220" width="18.7142857142857" style="165" customWidth="1"/>
    <col min="9221" max="9221" width="69.7142857142857" style="165" customWidth="1"/>
    <col min="9222" max="9222" width="9.14285714285714" style="165"/>
    <col min="9223" max="9224" width="15.7142857142857" style="165" customWidth="1"/>
    <col min="9225" max="9474" width="9.14285714285714" style="165"/>
    <col min="9475" max="9475" width="3" style="165" customWidth="1"/>
    <col min="9476" max="9476" width="18.7142857142857" style="165" customWidth="1"/>
    <col min="9477" max="9477" width="69.7142857142857" style="165" customWidth="1"/>
    <col min="9478" max="9478" width="9.14285714285714" style="165"/>
    <col min="9479" max="9480" width="15.7142857142857" style="165" customWidth="1"/>
    <col min="9481" max="9730" width="9.14285714285714" style="165"/>
    <col min="9731" max="9731" width="3" style="165" customWidth="1"/>
    <col min="9732" max="9732" width="18.7142857142857" style="165" customWidth="1"/>
    <col min="9733" max="9733" width="69.7142857142857" style="165" customWidth="1"/>
    <col min="9734" max="9734" width="9.14285714285714" style="165"/>
    <col min="9735" max="9736" width="15.7142857142857" style="165" customWidth="1"/>
    <col min="9737" max="9986" width="9.14285714285714" style="165"/>
    <col min="9987" max="9987" width="3" style="165" customWidth="1"/>
    <col min="9988" max="9988" width="18.7142857142857" style="165" customWidth="1"/>
    <col min="9989" max="9989" width="69.7142857142857" style="165" customWidth="1"/>
    <col min="9990" max="9990" width="9.14285714285714" style="165"/>
    <col min="9991" max="9992" width="15.7142857142857" style="165" customWidth="1"/>
    <col min="9993" max="10242" width="9.14285714285714" style="165"/>
    <col min="10243" max="10243" width="3" style="165" customWidth="1"/>
    <col min="10244" max="10244" width="18.7142857142857" style="165" customWidth="1"/>
    <col min="10245" max="10245" width="69.7142857142857" style="165" customWidth="1"/>
    <col min="10246" max="10246" width="9.14285714285714" style="165"/>
    <col min="10247" max="10248" width="15.7142857142857" style="165" customWidth="1"/>
    <col min="10249" max="10498" width="9.14285714285714" style="165"/>
    <col min="10499" max="10499" width="3" style="165" customWidth="1"/>
    <col min="10500" max="10500" width="18.7142857142857" style="165" customWidth="1"/>
    <col min="10501" max="10501" width="69.7142857142857" style="165" customWidth="1"/>
    <col min="10502" max="10502" width="9.14285714285714" style="165"/>
    <col min="10503" max="10504" width="15.7142857142857" style="165" customWidth="1"/>
    <col min="10505" max="10754" width="9.14285714285714" style="165"/>
    <col min="10755" max="10755" width="3" style="165" customWidth="1"/>
    <col min="10756" max="10756" width="18.7142857142857" style="165" customWidth="1"/>
    <col min="10757" max="10757" width="69.7142857142857" style="165" customWidth="1"/>
    <col min="10758" max="10758" width="9.14285714285714" style="165"/>
    <col min="10759" max="10760" width="15.7142857142857" style="165" customWidth="1"/>
    <col min="10761" max="11010" width="9.14285714285714" style="165"/>
    <col min="11011" max="11011" width="3" style="165" customWidth="1"/>
    <col min="11012" max="11012" width="18.7142857142857" style="165" customWidth="1"/>
    <col min="11013" max="11013" width="69.7142857142857" style="165" customWidth="1"/>
    <col min="11014" max="11014" width="9.14285714285714" style="165"/>
    <col min="11015" max="11016" width="15.7142857142857" style="165" customWidth="1"/>
    <col min="11017" max="11266" width="9.14285714285714" style="165"/>
    <col min="11267" max="11267" width="3" style="165" customWidth="1"/>
    <col min="11268" max="11268" width="18.7142857142857" style="165" customWidth="1"/>
    <col min="11269" max="11269" width="69.7142857142857" style="165" customWidth="1"/>
    <col min="11270" max="11270" width="9.14285714285714" style="165"/>
    <col min="11271" max="11272" width="15.7142857142857" style="165" customWidth="1"/>
    <col min="11273" max="11522" width="9.14285714285714" style="165"/>
    <col min="11523" max="11523" width="3" style="165" customWidth="1"/>
    <col min="11524" max="11524" width="18.7142857142857" style="165" customWidth="1"/>
    <col min="11525" max="11525" width="69.7142857142857" style="165" customWidth="1"/>
    <col min="11526" max="11526" width="9.14285714285714" style="165"/>
    <col min="11527" max="11528" width="15.7142857142857" style="165" customWidth="1"/>
    <col min="11529" max="11778" width="9.14285714285714" style="165"/>
    <col min="11779" max="11779" width="3" style="165" customWidth="1"/>
    <col min="11780" max="11780" width="18.7142857142857" style="165" customWidth="1"/>
    <col min="11781" max="11781" width="69.7142857142857" style="165" customWidth="1"/>
    <col min="11782" max="11782" width="9.14285714285714" style="165"/>
    <col min="11783" max="11784" width="15.7142857142857" style="165" customWidth="1"/>
    <col min="11785" max="12034" width="9.14285714285714" style="165"/>
    <col min="12035" max="12035" width="3" style="165" customWidth="1"/>
    <col min="12036" max="12036" width="18.7142857142857" style="165" customWidth="1"/>
    <col min="12037" max="12037" width="69.7142857142857" style="165" customWidth="1"/>
    <col min="12038" max="12038" width="9.14285714285714" style="165"/>
    <col min="12039" max="12040" width="15.7142857142857" style="165" customWidth="1"/>
    <col min="12041" max="12290" width="9.14285714285714" style="165"/>
    <col min="12291" max="12291" width="3" style="165" customWidth="1"/>
    <col min="12292" max="12292" width="18.7142857142857" style="165" customWidth="1"/>
    <col min="12293" max="12293" width="69.7142857142857" style="165" customWidth="1"/>
    <col min="12294" max="12294" width="9.14285714285714" style="165"/>
    <col min="12295" max="12296" width="15.7142857142857" style="165" customWidth="1"/>
    <col min="12297" max="12546" width="9.14285714285714" style="165"/>
    <col min="12547" max="12547" width="3" style="165" customWidth="1"/>
    <col min="12548" max="12548" width="18.7142857142857" style="165" customWidth="1"/>
    <col min="12549" max="12549" width="69.7142857142857" style="165" customWidth="1"/>
    <col min="12550" max="12550" width="9.14285714285714" style="165"/>
    <col min="12551" max="12552" width="15.7142857142857" style="165" customWidth="1"/>
    <col min="12553" max="12802" width="9.14285714285714" style="165"/>
    <col min="12803" max="12803" width="3" style="165" customWidth="1"/>
    <col min="12804" max="12804" width="18.7142857142857" style="165" customWidth="1"/>
    <col min="12805" max="12805" width="69.7142857142857" style="165" customWidth="1"/>
    <col min="12806" max="12806" width="9.14285714285714" style="165"/>
    <col min="12807" max="12808" width="15.7142857142857" style="165" customWidth="1"/>
    <col min="12809" max="13058" width="9.14285714285714" style="165"/>
    <col min="13059" max="13059" width="3" style="165" customWidth="1"/>
    <col min="13060" max="13060" width="18.7142857142857" style="165" customWidth="1"/>
    <col min="13061" max="13061" width="69.7142857142857" style="165" customWidth="1"/>
    <col min="13062" max="13062" width="9.14285714285714" style="165"/>
    <col min="13063" max="13064" width="15.7142857142857" style="165" customWidth="1"/>
    <col min="13065" max="13314" width="9.14285714285714" style="165"/>
    <col min="13315" max="13315" width="3" style="165" customWidth="1"/>
    <col min="13316" max="13316" width="18.7142857142857" style="165" customWidth="1"/>
    <col min="13317" max="13317" width="69.7142857142857" style="165" customWidth="1"/>
    <col min="13318" max="13318" width="9.14285714285714" style="165"/>
    <col min="13319" max="13320" width="15.7142857142857" style="165" customWidth="1"/>
    <col min="13321" max="13570" width="9.14285714285714" style="165"/>
    <col min="13571" max="13571" width="3" style="165" customWidth="1"/>
    <col min="13572" max="13572" width="18.7142857142857" style="165" customWidth="1"/>
    <col min="13573" max="13573" width="69.7142857142857" style="165" customWidth="1"/>
    <col min="13574" max="13574" width="9.14285714285714" style="165"/>
    <col min="13575" max="13576" width="15.7142857142857" style="165" customWidth="1"/>
    <col min="13577" max="13826" width="9.14285714285714" style="165"/>
    <col min="13827" max="13827" width="3" style="165" customWidth="1"/>
    <col min="13828" max="13828" width="18.7142857142857" style="165" customWidth="1"/>
    <col min="13829" max="13829" width="69.7142857142857" style="165" customWidth="1"/>
    <col min="13830" max="13830" width="9.14285714285714" style="165"/>
    <col min="13831" max="13832" width="15.7142857142857" style="165" customWidth="1"/>
    <col min="13833" max="14082" width="9.14285714285714" style="165"/>
    <col min="14083" max="14083" width="3" style="165" customWidth="1"/>
    <col min="14084" max="14084" width="18.7142857142857" style="165" customWidth="1"/>
    <col min="14085" max="14085" width="69.7142857142857" style="165" customWidth="1"/>
    <col min="14086" max="14086" width="9.14285714285714" style="165"/>
    <col min="14087" max="14088" width="15.7142857142857" style="165" customWidth="1"/>
    <col min="14089" max="14338" width="9.14285714285714" style="165"/>
    <col min="14339" max="14339" width="3" style="165" customWidth="1"/>
    <col min="14340" max="14340" width="18.7142857142857" style="165" customWidth="1"/>
    <col min="14341" max="14341" width="69.7142857142857" style="165" customWidth="1"/>
    <col min="14342" max="14342" width="9.14285714285714" style="165"/>
    <col min="14343" max="14344" width="15.7142857142857" style="165" customWidth="1"/>
    <col min="14345" max="14594" width="9.14285714285714" style="165"/>
    <col min="14595" max="14595" width="3" style="165" customWidth="1"/>
    <col min="14596" max="14596" width="18.7142857142857" style="165" customWidth="1"/>
    <col min="14597" max="14597" width="69.7142857142857" style="165" customWidth="1"/>
    <col min="14598" max="14598" width="9.14285714285714" style="165"/>
    <col min="14599" max="14600" width="15.7142857142857" style="165" customWidth="1"/>
    <col min="14601" max="14850" width="9.14285714285714" style="165"/>
    <col min="14851" max="14851" width="3" style="165" customWidth="1"/>
    <col min="14852" max="14852" width="18.7142857142857" style="165" customWidth="1"/>
    <col min="14853" max="14853" width="69.7142857142857" style="165" customWidth="1"/>
    <col min="14854" max="14854" width="9.14285714285714" style="165"/>
    <col min="14855" max="14856" width="15.7142857142857" style="165" customWidth="1"/>
    <col min="14857" max="15106" width="9.14285714285714" style="165"/>
    <col min="15107" max="15107" width="3" style="165" customWidth="1"/>
    <col min="15108" max="15108" width="18.7142857142857" style="165" customWidth="1"/>
    <col min="15109" max="15109" width="69.7142857142857" style="165" customWidth="1"/>
    <col min="15110" max="15110" width="9.14285714285714" style="165"/>
    <col min="15111" max="15112" width="15.7142857142857" style="165" customWidth="1"/>
    <col min="15113" max="15362" width="9.14285714285714" style="165"/>
    <col min="15363" max="15363" width="3" style="165" customWidth="1"/>
    <col min="15364" max="15364" width="18.7142857142857" style="165" customWidth="1"/>
    <col min="15365" max="15365" width="69.7142857142857" style="165" customWidth="1"/>
    <col min="15366" max="15366" width="9.14285714285714" style="165"/>
    <col min="15367" max="15368" width="15.7142857142857" style="165" customWidth="1"/>
    <col min="15369" max="15618" width="9.14285714285714" style="165"/>
    <col min="15619" max="15619" width="3" style="165" customWidth="1"/>
    <col min="15620" max="15620" width="18.7142857142857" style="165" customWidth="1"/>
    <col min="15621" max="15621" width="69.7142857142857" style="165" customWidth="1"/>
    <col min="15622" max="15622" width="9.14285714285714" style="165"/>
    <col min="15623" max="15624" width="15.7142857142857" style="165" customWidth="1"/>
    <col min="15625" max="15874" width="9.14285714285714" style="165"/>
    <col min="15875" max="15875" width="3" style="165" customWidth="1"/>
    <col min="15876" max="15876" width="18.7142857142857" style="165" customWidth="1"/>
    <col min="15877" max="15877" width="69.7142857142857" style="165" customWidth="1"/>
    <col min="15878" max="15878" width="9.14285714285714" style="165"/>
    <col min="15879" max="15880" width="15.7142857142857" style="165" customWidth="1"/>
    <col min="15881" max="16130" width="9.14285714285714" style="165"/>
    <col min="16131" max="16131" width="3" style="165" customWidth="1"/>
    <col min="16132" max="16132" width="18.7142857142857" style="165" customWidth="1"/>
    <col min="16133" max="16133" width="69.7142857142857" style="165" customWidth="1"/>
    <col min="16134" max="16134" width="9.14285714285714" style="165"/>
    <col min="16135" max="16136" width="15.7142857142857" style="165" customWidth="1"/>
    <col min="16137" max="16384" width="9.14285714285714" style="165"/>
  </cols>
  <sheetData>
    <row r="1" spans="5:10">
      <c r="E1" s="683"/>
      <c r="G1" s="566"/>
      <c r="H1" s="566" t="s">
        <v>0</v>
      </c>
      <c r="I1" s="726"/>
      <c r="J1" s="726"/>
    </row>
    <row r="2" ht="20.25" customHeight="1" spans="1:8">
      <c r="A2" s="611" t="s">
        <v>1</v>
      </c>
      <c r="B2" s="611"/>
      <c r="C2" s="611"/>
      <c r="D2" s="611"/>
      <c r="E2" s="611"/>
      <c r="F2" s="611"/>
      <c r="G2" s="611"/>
      <c r="H2" s="611"/>
    </row>
    <row r="3" ht="19.5" customHeight="1" spans="1:8">
      <c r="A3" s="611" t="s">
        <v>2</v>
      </c>
      <c r="B3" s="611"/>
      <c r="C3" s="611"/>
      <c r="D3" s="611"/>
      <c r="E3" s="611"/>
      <c r="F3" s="611"/>
      <c r="G3" s="611"/>
      <c r="H3" s="611"/>
    </row>
    <row r="4" ht="12" customHeight="1" spans="1:8">
      <c r="A4" s="684"/>
      <c r="B4" s="684"/>
      <c r="C4" s="684"/>
      <c r="D4" s="684"/>
      <c r="E4" s="684"/>
      <c r="F4" s="1"/>
      <c r="G4" s="4"/>
      <c r="H4" s="4"/>
    </row>
    <row r="5" ht="12" customHeight="1" spans="1:8">
      <c r="A5" s="685"/>
      <c r="B5" s="685"/>
      <c r="C5" s="685"/>
      <c r="D5" s="684"/>
      <c r="E5" s="684"/>
      <c r="F5" s="1"/>
      <c r="G5" s="4"/>
      <c r="H5" s="4" t="s">
        <v>3</v>
      </c>
    </row>
    <row r="6" ht="29.25" customHeight="1" spans="1:8">
      <c r="A6" s="686" t="s">
        <v>4</v>
      </c>
      <c r="B6" s="687" t="s">
        <v>5</v>
      </c>
      <c r="C6" s="688" t="s">
        <v>6</v>
      </c>
      <c r="D6" s="615" t="s">
        <v>7</v>
      </c>
      <c r="E6" s="570" t="s">
        <v>8</v>
      </c>
      <c r="F6" s="689" t="s">
        <v>9</v>
      </c>
      <c r="G6" s="690"/>
      <c r="H6" s="393" t="s">
        <v>10</v>
      </c>
    </row>
    <row r="7" ht="36" customHeight="1" spans="1:8">
      <c r="A7" s="691"/>
      <c r="B7" s="692"/>
      <c r="C7" s="693"/>
      <c r="D7" s="694"/>
      <c r="E7" s="695"/>
      <c r="F7" s="696" t="s">
        <v>11</v>
      </c>
      <c r="G7" s="396" t="s">
        <v>12</v>
      </c>
      <c r="H7" s="396"/>
    </row>
    <row r="8" ht="16.5" customHeight="1" spans="1:8">
      <c r="A8" s="580">
        <v>1</v>
      </c>
      <c r="B8" s="697">
        <v>2</v>
      </c>
      <c r="C8" s="581">
        <v>3</v>
      </c>
      <c r="D8" s="698">
        <v>4</v>
      </c>
      <c r="E8" s="581">
        <v>5</v>
      </c>
      <c r="F8" s="699">
        <v>6</v>
      </c>
      <c r="G8" s="700">
        <v>7</v>
      </c>
      <c r="H8" s="701">
        <v>8</v>
      </c>
    </row>
    <row r="9" ht="20.1" customHeight="1" spans="1:8">
      <c r="A9" s="702"/>
      <c r="B9" s="703" t="s">
        <v>13</v>
      </c>
      <c r="C9" s="704">
        <v>1001</v>
      </c>
      <c r="D9" s="705">
        <f>SUM(D11+D14+D17+D18-D19+D20+D21)</f>
        <v>421458</v>
      </c>
      <c r="E9" s="705">
        <f t="shared" ref="E9:F9" si="0">E11+E14+E17+E18-E19+E20+E21</f>
        <v>416668</v>
      </c>
      <c r="F9" s="705">
        <f t="shared" si="0"/>
        <v>416668</v>
      </c>
      <c r="G9" s="706">
        <f>SUM(G11+G14+G17+G18-G19+G20+G21)</f>
        <v>418271</v>
      </c>
      <c r="H9" s="707">
        <f>IFERROR(G9/F9,"  ")</f>
        <v>1.003847187689</v>
      </c>
    </row>
    <row r="10" ht="13.5" customHeight="1" spans="1:8">
      <c r="A10" s="708"/>
      <c r="B10" s="709" t="s">
        <v>14</v>
      </c>
      <c r="C10" s="710"/>
      <c r="D10" s="673"/>
      <c r="E10" s="673"/>
      <c r="F10" s="673"/>
      <c r="G10" s="711"/>
      <c r="H10" s="712" t="str">
        <f>IFERROR(G10/F10,"  ")</f>
        <v>  </v>
      </c>
    </row>
    <row r="11" ht="20.1" customHeight="1" spans="1:8">
      <c r="A11" s="713">
        <v>60</v>
      </c>
      <c r="B11" s="649" t="s">
        <v>15</v>
      </c>
      <c r="C11" s="714">
        <v>1002</v>
      </c>
      <c r="D11" s="650">
        <v>2757</v>
      </c>
      <c r="E11" s="650">
        <f t="shared" ref="E11:G11" si="1">E12+E13</f>
        <v>8500</v>
      </c>
      <c r="F11" s="650">
        <f t="shared" si="1"/>
        <v>8500</v>
      </c>
      <c r="G11" s="715">
        <f t="shared" si="1"/>
        <v>2784</v>
      </c>
      <c r="H11" s="716">
        <f>IFERROR(G11/F11,"  ")</f>
        <v>0.327529411764706</v>
      </c>
    </row>
    <row r="12" ht="20.1" customHeight="1" spans="1:8">
      <c r="A12" s="713" t="s">
        <v>16</v>
      </c>
      <c r="B12" s="649" t="s">
        <v>17</v>
      </c>
      <c r="C12" s="714">
        <v>1003</v>
      </c>
      <c r="D12" s="650">
        <v>2757</v>
      </c>
      <c r="E12" s="650">
        <v>8500</v>
      </c>
      <c r="F12" s="650">
        <v>8500</v>
      </c>
      <c r="G12" s="715">
        <v>2784</v>
      </c>
      <c r="H12" s="716">
        <f>IFERROR(G12/F12,"  ")</f>
        <v>0.327529411764706</v>
      </c>
    </row>
    <row r="13" ht="20.1" customHeight="1" spans="1:8">
      <c r="A13" s="713" t="s">
        <v>18</v>
      </c>
      <c r="B13" s="649" t="s">
        <v>19</v>
      </c>
      <c r="C13" s="714">
        <v>1004</v>
      </c>
      <c r="D13" s="650"/>
      <c r="E13" s="650"/>
      <c r="F13" s="650"/>
      <c r="G13" s="715"/>
      <c r="H13" s="716" t="str">
        <f t="shared" ref="H13:H74" si="2">IFERROR(G13/F13,"  ")</f>
        <v>  </v>
      </c>
    </row>
    <row r="14" ht="20.1" customHeight="1" spans="1:8">
      <c r="A14" s="713">
        <v>61</v>
      </c>
      <c r="B14" s="649" t="s">
        <v>20</v>
      </c>
      <c r="C14" s="714">
        <v>1005</v>
      </c>
      <c r="D14" s="650">
        <f>SUM(D15:D16)</f>
        <v>396645</v>
      </c>
      <c r="E14" s="650">
        <f t="shared" ref="E14:F14" si="3">E15+E16</f>
        <v>387168</v>
      </c>
      <c r="F14" s="650">
        <f t="shared" si="3"/>
        <v>387168</v>
      </c>
      <c r="G14" s="715">
        <f>SUM(G15:G16)</f>
        <v>397629</v>
      </c>
      <c r="H14" s="716">
        <f>IFERROR(G14/F15,"  ")</f>
        <v>1.02701927845276</v>
      </c>
    </row>
    <row r="15" ht="20.1" customHeight="1" spans="1:8">
      <c r="A15" s="713" t="s">
        <v>21</v>
      </c>
      <c r="B15" s="649" t="s">
        <v>22</v>
      </c>
      <c r="C15" s="714">
        <v>1006</v>
      </c>
      <c r="D15" s="650">
        <v>396645</v>
      </c>
      <c r="E15" s="650">
        <v>387168</v>
      </c>
      <c r="F15" s="650">
        <v>387168</v>
      </c>
      <c r="G15" s="715">
        <v>397629</v>
      </c>
      <c r="H15" s="716" t="str">
        <f>IFERROR(G15/F16,"  ")</f>
        <v>  </v>
      </c>
    </row>
    <row r="16" ht="20.1" customHeight="1" spans="1:8">
      <c r="A16" s="713" t="s">
        <v>23</v>
      </c>
      <c r="B16" s="649" t="s">
        <v>24</v>
      </c>
      <c r="C16" s="714">
        <v>1007</v>
      </c>
      <c r="D16" s="650"/>
      <c r="E16" s="650"/>
      <c r="F16" s="650"/>
      <c r="G16" s="715"/>
      <c r="H16" s="716" t="str">
        <f t="shared" si="2"/>
        <v>  </v>
      </c>
    </row>
    <row r="17" ht="20.1" customHeight="1" spans="1:8">
      <c r="A17" s="713">
        <v>62</v>
      </c>
      <c r="B17" s="649" t="s">
        <v>25</v>
      </c>
      <c r="C17" s="714">
        <v>1008</v>
      </c>
      <c r="D17" s="650"/>
      <c r="E17" s="650"/>
      <c r="F17" s="650"/>
      <c r="G17" s="715"/>
      <c r="H17" s="716" t="str">
        <f t="shared" si="2"/>
        <v>  </v>
      </c>
    </row>
    <row r="18" ht="24.75" customHeight="1" spans="1:8">
      <c r="A18" s="713">
        <v>630</v>
      </c>
      <c r="B18" s="649" t="s">
        <v>26</v>
      </c>
      <c r="C18" s="714">
        <v>1009</v>
      </c>
      <c r="D18" s="650"/>
      <c r="E18" s="650"/>
      <c r="F18" s="650"/>
      <c r="G18" s="715"/>
      <c r="H18" s="716" t="str">
        <f t="shared" si="2"/>
        <v>  </v>
      </c>
    </row>
    <row r="19" ht="20.1" customHeight="1" spans="1:8">
      <c r="A19" s="713">
        <v>631</v>
      </c>
      <c r="B19" s="649" t="s">
        <v>27</v>
      </c>
      <c r="C19" s="714">
        <v>1010</v>
      </c>
      <c r="D19" s="650"/>
      <c r="E19" s="650"/>
      <c r="F19" s="650"/>
      <c r="G19" s="715"/>
      <c r="H19" s="716" t="str">
        <f t="shared" si="2"/>
        <v>  </v>
      </c>
    </row>
    <row r="20" ht="20.1" customHeight="1" spans="1:8">
      <c r="A20" s="713" t="s">
        <v>28</v>
      </c>
      <c r="B20" s="649" t="s">
        <v>29</v>
      </c>
      <c r="C20" s="714">
        <v>1011</v>
      </c>
      <c r="D20" s="650">
        <v>22056</v>
      </c>
      <c r="E20" s="650">
        <v>21000</v>
      </c>
      <c r="F20" s="650">
        <v>21000</v>
      </c>
      <c r="G20" s="715">
        <v>17858</v>
      </c>
      <c r="H20" s="716">
        <f t="shared" si="2"/>
        <v>0.850380952380952</v>
      </c>
    </row>
    <row r="21" ht="25.5" customHeight="1" spans="1:8">
      <c r="A21" s="713" t="s">
        <v>30</v>
      </c>
      <c r="B21" s="649" t="s">
        <v>31</v>
      </c>
      <c r="C21" s="714">
        <v>1012</v>
      </c>
      <c r="D21" s="650"/>
      <c r="E21" s="650"/>
      <c r="F21" s="650"/>
      <c r="G21" s="715"/>
      <c r="H21" s="716" t="str">
        <f t="shared" si="2"/>
        <v>  </v>
      </c>
    </row>
    <row r="22" ht="27.75" customHeight="1" spans="1:8">
      <c r="A22" s="708"/>
      <c r="B22" s="717" t="s">
        <v>32</v>
      </c>
      <c r="C22" s="710">
        <v>1013</v>
      </c>
      <c r="D22" s="665">
        <f>SUM(D23,D24,D25,D29,D30,D31,D32,D33)</f>
        <v>387404</v>
      </c>
      <c r="E22" s="665">
        <f t="shared" ref="E22:F22" si="4">E23+E24+E25+E29+E30+E31+E32+E33</f>
        <v>416190</v>
      </c>
      <c r="F22" s="665">
        <f t="shared" si="4"/>
        <v>416190</v>
      </c>
      <c r="G22" s="718">
        <f>SUM(G23,G24,G25,G29,G30,G31,G32,G33)</f>
        <v>404065</v>
      </c>
      <c r="H22" s="719">
        <f t="shared" si="2"/>
        <v>0.970866671472164</v>
      </c>
    </row>
    <row r="23" ht="20.1" customHeight="1" spans="1:8">
      <c r="A23" s="713">
        <v>50</v>
      </c>
      <c r="B23" s="649" t="s">
        <v>33</v>
      </c>
      <c r="C23" s="714">
        <v>1014</v>
      </c>
      <c r="D23" s="650">
        <v>1539</v>
      </c>
      <c r="E23" s="650">
        <v>2250</v>
      </c>
      <c r="F23" s="650">
        <v>2250</v>
      </c>
      <c r="G23" s="715">
        <v>1469</v>
      </c>
      <c r="H23" s="716">
        <f t="shared" si="2"/>
        <v>0.652888888888889</v>
      </c>
    </row>
    <row r="24" ht="20.1" customHeight="1" spans="1:8">
      <c r="A24" s="713">
        <v>51</v>
      </c>
      <c r="B24" s="649" t="s">
        <v>34</v>
      </c>
      <c r="C24" s="714">
        <v>1015</v>
      </c>
      <c r="D24" s="650">
        <v>58125</v>
      </c>
      <c r="E24" s="650">
        <f>80681+495+2550</f>
        <v>83726</v>
      </c>
      <c r="F24" s="650">
        <f>80681+495+2550</f>
        <v>83726</v>
      </c>
      <c r="G24" s="715">
        <v>63309</v>
      </c>
      <c r="H24" s="716">
        <f t="shared" si="2"/>
        <v>0.75614504455008</v>
      </c>
    </row>
    <row r="25" ht="25.5" customHeight="1" spans="1:8">
      <c r="A25" s="713">
        <v>52</v>
      </c>
      <c r="B25" s="649" t="s">
        <v>35</v>
      </c>
      <c r="C25" s="714">
        <v>1016</v>
      </c>
      <c r="D25" s="650">
        <f>SUM(D26:D28)</f>
        <v>256288</v>
      </c>
      <c r="E25" s="650">
        <f t="shared" ref="E25:G25" si="5">E26+E27+E28</f>
        <v>231423</v>
      </c>
      <c r="F25" s="650">
        <f t="shared" si="5"/>
        <v>231423</v>
      </c>
      <c r="G25" s="715">
        <f t="shared" si="5"/>
        <v>290072</v>
      </c>
      <c r="H25" s="716">
        <f t="shared" si="2"/>
        <v>1.25342770597564</v>
      </c>
    </row>
    <row r="26" ht="20.1" customHeight="1" spans="1:8">
      <c r="A26" s="713">
        <v>520</v>
      </c>
      <c r="B26" s="649" t="s">
        <v>36</v>
      </c>
      <c r="C26" s="714">
        <v>1017</v>
      </c>
      <c r="D26" s="650">
        <v>176728</v>
      </c>
      <c r="E26" s="650">
        <v>160560</v>
      </c>
      <c r="F26" s="650">
        <v>160560</v>
      </c>
      <c r="G26" s="715">
        <v>205871</v>
      </c>
      <c r="H26" s="716">
        <f t="shared" si="2"/>
        <v>1.28220602889885</v>
      </c>
    </row>
    <row r="27" ht="20.1" customHeight="1" spans="1:8">
      <c r="A27" s="713">
        <v>521</v>
      </c>
      <c r="B27" s="649" t="s">
        <v>37</v>
      </c>
      <c r="C27" s="714">
        <v>1018</v>
      </c>
      <c r="D27" s="650">
        <v>26763</v>
      </c>
      <c r="E27" s="650">
        <v>24325</v>
      </c>
      <c r="F27" s="650">
        <v>24325</v>
      </c>
      <c r="G27" s="715">
        <v>31910</v>
      </c>
      <c r="H27" s="716">
        <f t="shared" si="2"/>
        <v>1.31181911613566</v>
      </c>
    </row>
    <row r="28" ht="20.1" customHeight="1" spans="1:8">
      <c r="A28" s="713" t="s">
        <v>38</v>
      </c>
      <c r="B28" s="649" t="s">
        <v>39</v>
      </c>
      <c r="C28" s="714">
        <v>1019</v>
      </c>
      <c r="D28" s="650">
        <v>52797</v>
      </c>
      <c r="E28" s="650">
        <f>46463+75</f>
        <v>46538</v>
      </c>
      <c r="F28" s="650">
        <f>46463+75</f>
        <v>46538</v>
      </c>
      <c r="G28" s="715">
        <v>52291</v>
      </c>
      <c r="H28" s="716">
        <f t="shared" si="2"/>
        <v>1.12361940779578</v>
      </c>
    </row>
    <row r="29" ht="20.1" customHeight="1" spans="1:8">
      <c r="A29" s="713">
        <v>540</v>
      </c>
      <c r="B29" s="649" t="s">
        <v>40</v>
      </c>
      <c r="C29" s="714">
        <v>1020</v>
      </c>
      <c r="D29" s="650">
        <v>14332</v>
      </c>
      <c r="E29" s="650">
        <f>23243-1100+5300</f>
        <v>27443</v>
      </c>
      <c r="F29" s="650">
        <f>23243-1100+5300</f>
        <v>27443</v>
      </c>
      <c r="G29" s="715">
        <v>11663</v>
      </c>
      <c r="H29" s="716">
        <f t="shared" si="2"/>
        <v>0.424989979229676</v>
      </c>
    </row>
    <row r="30" ht="25.5" customHeight="1" spans="1:8">
      <c r="A30" s="713" t="s">
        <v>41</v>
      </c>
      <c r="B30" s="649" t="s">
        <v>42</v>
      </c>
      <c r="C30" s="714">
        <v>1021</v>
      </c>
      <c r="D30" s="650"/>
      <c r="E30" s="650"/>
      <c r="F30" s="650"/>
      <c r="G30" s="715"/>
      <c r="H30" s="716" t="str">
        <f t="shared" si="2"/>
        <v>  </v>
      </c>
    </row>
    <row r="31" ht="20.1" customHeight="1" spans="1:8">
      <c r="A31" s="713">
        <v>53</v>
      </c>
      <c r="B31" s="649" t="s">
        <v>43</v>
      </c>
      <c r="C31" s="714">
        <v>1022</v>
      </c>
      <c r="D31" s="650">
        <v>40215</v>
      </c>
      <c r="E31" s="650">
        <f>49305+1625+250</f>
        <v>51180</v>
      </c>
      <c r="F31" s="650">
        <f>49305+1625+250</f>
        <v>51180</v>
      </c>
      <c r="G31" s="715">
        <v>25057</v>
      </c>
      <c r="H31" s="716">
        <f t="shared" si="2"/>
        <v>0.48958577569363</v>
      </c>
    </row>
    <row r="32" ht="20.1" customHeight="1" spans="1:8">
      <c r="A32" s="713" t="s">
        <v>44</v>
      </c>
      <c r="B32" s="649" t="s">
        <v>45</v>
      </c>
      <c r="C32" s="714">
        <v>1023</v>
      </c>
      <c r="D32" s="650">
        <v>7187</v>
      </c>
      <c r="E32" s="650">
        <v>3000</v>
      </c>
      <c r="F32" s="650">
        <v>3000</v>
      </c>
      <c r="G32" s="715">
        <v>1797</v>
      </c>
      <c r="H32" s="716">
        <f t="shared" si="2"/>
        <v>0.599</v>
      </c>
    </row>
    <row r="33" ht="20.1" customHeight="1" spans="1:8">
      <c r="A33" s="713">
        <v>55</v>
      </c>
      <c r="B33" s="649" t="s">
        <v>46</v>
      </c>
      <c r="C33" s="714">
        <v>1024</v>
      </c>
      <c r="D33" s="650">
        <v>9718</v>
      </c>
      <c r="E33" s="650">
        <f>15578+190+1400</f>
        <v>17168</v>
      </c>
      <c r="F33" s="650">
        <f>15578+190+1400</f>
        <v>17168</v>
      </c>
      <c r="G33" s="715">
        <v>10698</v>
      </c>
      <c r="H33" s="716">
        <f t="shared" si="2"/>
        <v>0.623136067101584</v>
      </c>
    </row>
    <row r="34" ht="20.1" customHeight="1" spans="1:8">
      <c r="A34" s="708"/>
      <c r="B34" s="717" t="s">
        <v>47</v>
      </c>
      <c r="C34" s="710">
        <v>1025</v>
      </c>
      <c r="D34" s="665">
        <f>D9-D22</f>
        <v>34054</v>
      </c>
      <c r="E34" s="665">
        <f t="shared" ref="E34:G34" si="6">E9-E22</f>
        <v>478</v>
      </c>
      <c r="F34" s="665">
        <f t="shared" si="6"/>
        <v>478</v>
      </c>
      <c r="G34" s="718">
        <f t="shared" si="6"/>
        <v>14206</v>
      </c>
      <c r="H34" s="719">
        <f t="shared" si="2"/>
        <v>29.7196652719665</v>
      </c>
    </row>
    <row r="35" ht="20.1" customHeight="1" spans="1:8">
      <c r="A35" s="708"/>
      <c r="B35" s="717" t="s">
        <v>48</v>
      </c>
      <c r="C35" s="710">
        <v>1026</v>
      </c>
      <c r="D35" s="665"/>
      <c r="E35" s="665"/>
      <c r="F35" s="665"/>
      <c r="G35" s="718"/>
      <c r="H35" s="719" t="str">
        <f t="shared" si="2"/>
        <v>  </v>
      </c>
    </row>
    <row r="36" ht="20.1" customHeight="1" spans="1:8">
      <c r="A36" s="708"/>
      <c r="B36" s="720" t="s">
        <v>49</v>
      </c>
      <c r="C36" s="710">
        <v>1027</v>
      </c>
      <c r="D36" s="671">
        <f>D38+D39-D40+D41</f>
        <v>1745</v>
      </c>
      <c r="E36" s="671">
        <f t="shared" ref="E36:F36" si="7">E38+E39+E40+E41</f>
        <v>3000</v>
      </c>
      <c r="F36" s="671">
        <f t="shared" si="7"/>
        <v>3000</v>
      </c>
      <c r="G36" s="721">
        <f>SUM(G38:G41)</f>
        <v>1678</v>
      </c>
      <c r="H36" s="707">
        <f t="shared" si="2"/>
        <v>0.559333333333333</v>
      </c>
    </row>
    <row r="37" ht="14.25" customHeight="1" spans="1:8">
      <c r="A37" s="708"/>
      <c r="B37" s="709" t="s">
        <v>50</v>
      </c>
      <c r="C37" s="710"/>
      <c r="D37" s="673"/>
      <c r="E37" s="673"/>
      <c r="F37" s="673"/>
      <c r="G37" s="711"/>
      <c r="H37" s="712" t="str">
        <f t="shared" si="2"/>
        <v>  </v>
      </c>
    </row>
    <row r="38" ht="24" customHeight="1" spans="1:8">
      <c r="A38" s="713" t="s">
        <v>51</v>
      </c>
      <c r="B38" s="649" t="s">
        <v>52</v>
      </c>
      <c r="C38" s="714">
        <v>1028</v>
      </c>
      <c r="D38" s="650"/>
      <c r="E38" s="650"/>
      <c r="F38" s="650"/>
      <c r="G38" s="715"/>
      <c r="H38" s="716" t="str">
        <f t="shared" si="2"/>
        <v>  </v>
      </c>
    </row>
    <row r="39" ht="20.1" customHeight="1" spans="1:8">
      <c r="A39" s="713">
        <v>662</v>
      </c>
      <c r="B39" s="649" t="s">
        <v>53</v>
      </c>
      <c r="C39" s="714">
        <v>1029</v>
      </c>
      <c r="D39" s="650">
        <v>1745</v>
      </c>
      <c r="E39" s="650">
        <v>3000</v>
      </c>
      <c r="F39" s="650">
        <v>3000</v>
      </c>
      <c r="G39" s="715">
        <v>1678</v>
      </c>
      <c r="H39" s="716">
        <f t="shared" si="2"/>
        <v>0.559333333333333</v>
      </c>
    </row>
    <row r="40" ht="27.75" customHeight="1" spans="1:8">
      <c r="A40" s="713" t="s">
        <v>54</v>
      </c>
      <c r="B40" s="649" t="s">
        <v>55</v>
      </c>
      <c r="C40" s="714">
        <v>1030</v>
      </c>
      <c r="D40" s="650"/>
      <c r="E40" s="650"/>
      <c r="F40" s="650"/>
      <c r="G40" s="715"/>
      <c r="H40" s="716" t="str">
        <f t="shared" si="2"/>
        <v>  </v>
      </c>
    </row>
    <row r="41" ht="20.1" customHeight="1" spans="1:8">
      <c r="A41" s="713" t="s">
        <v>56</v>
      </c>
      <c r="B41" s="649" t="s">
        <v>57</v>
      </c>
      <c r="C41" s="714">
        <v>1031</v>
      </c>
      <c r="D41" s="650"/>
      <c r="E41" s="650"/>
      <c r="F41" s="650"/>
      <c r="G41" s="715"/>
      <c r="H41" s="716" t="str">
        <f t="shared" si="2"/>
        <v>  </v>
      </c>
    </row>
    <row r="42" ht="20.1" customHeight="1" spans="1:8">
      <c r="A42" s="708"/>
      <c r="B42" s="720" t="s">
        <v>58</v>
      </c>
      <c r="C42" s="710">
        <v>1032</v>
      </c>
      <c r="D42" s="671">
        <f>SUM(D44:D47)</f>
        <v>1260</v>
      </c>
      <c r="E42" s="671">
        <f t="shared" ref="E42:F42" si="8">E44+E45+E46+E47</f>
        <v>263</v>
      </c>
      <c r="F42" s="671">
        <f t="shared" si="8"/>
        <v>263</v>
      </c>
      <c r="G42" s="721">
        <f>SUM(G44:G47)</f>
        <v>94</v>
      </c>
      <c r="H42" s="707">
        <f t="shared" si="2"/>
        <v>0.357414448669202</v>
      </c>
    </row>
    <row r="43" ht="20.1" customHeight="1" spans="1:8">
      <c r="A43" s="708"/>
      <c r="B43" s="709" t="s">
        <v>59</v>
      </c>
      <c r="C43" s="710"/>
      <c r="D43" s="673"/>
      <c r="E43" s="673"/>
      <c r="F43" s="673"/>
      <c r="G43" s="711"/>
      <c r="H43" s="712" t="str">
        <f t="shared" si="2"/>
        <v>  </v>
      </c>
    </row>
    <row r="44" ht="27.75" customHeight="1" spans="1:8">
      <c r="A44" s="713" t="s">
        <v>60</v>
      </c>
      <c r="B44" s="649" t="s">
        <v>61</v>
      </c>
      <c r="C44" s="714">
        <v>1033</v>
      </c>
      <c r="D44" s="650"/>
      <c r="E44" s="650"/>
      <c r="F44" s="650"/>
      <c r="G44" s="715"/>
      <c r="H44" s="716" t="str">
        <f t="shared" si="2"/>
        <v>  </v>
      </c>
    </row>
    <row r="45" ht="20.1" customHeight="1" spans="1:8">
      <c r="A45" s="713">
        <v>562</v>
      </c>
      <c r="B45" s="649" t="s">
        <v>62</v>
      </c>
      <c r="C45" s="714">
        <v>1034</v>
      </c>
      <c r="D45" s="650">
        <v>1255</v>
      </c>
      <c r="E45" s="650">
        <v>225</v>
      </c>
      <c r="F45" s="650">
        <v>225</v>
      </c>
      <c r="G45" s="715">
        <v>91</v>
      </c>
      <c r="H45" s="716">
        <f t="shared" si="2"/>
        <v>0.404444444444444</v>
      </c>
    </row>
    <row r="46" ht="25.5" customHeight="1" spans="1:8">
      <c r="A46" s="713" t="s">
        <v>63</v>
      </c>
      <c r="B46" s="649" t="s">
        <v>64</v>
      </c>
      <c r="C46" s="714">
        <v>1035</v>
      </c>
      <c r="D46" s="650"/>
      <c r="E46" s="650"/>
      <c r="F46" s="650"/>
      <c r="G46" s="715"/>
      <c r="H46" s="716" t="str">
        <f t="shared" si="2"/>
        <v>  </v>
      </c>
    </row>
    <row r="47" ht="20.1" customHeight="1" spans="1:8">
      <c r="A47" s="713" t="s">
        <v>65</v>
      </c>
      <c r="B47" s="649" t="s">
        <v>66</v>
      </c>
      <c r="C47" s="714">
        <v>1036</v>
      </c>
      <c r="D47" s="650">
        <v>5</v>
      </c>
      <c r="E47" s="650">
        <v>38</v>
      </c>
      <c r="F47" s="650">
        <v>38</v>
      </c>
      <c r="G47" s="715">
        <v>3</v>
      </c>
      <c r="H47" s="716">
        <f t="shared" si="2"/>
        <v>0.0789473684210526</v>
      </c>
    </row>
    <row r="48" ht="20.1" customHeight="1" spans="1:8">
      <c r="A48" s="713"/>
      <c r="B48" s="659" t="s">
        <v>67</v>
      </c>
      <c r="C48" s="714">
        <v>1037</v>
      </c>
      <c r="D48" s="650">
        <f>D36-D42</f>
        <v>485</v>
      </c>
      <c r="E48" s="650">
        <f t="shared" ref="E48:G48" si="9">E36-E42</f>
        <v>2737</v>
      </c>
      <c r="F48" s="650">
        <f t="shared" si="9"/>
        <v>2737</v>
      </c>
      <c r="G48" s="715">
        <f t="shared" si="9"/>
        <v>1584</v>
      </c>
      <c r="H48" s="716">
        <f t="shared" si="2"/>
        <v>0.578735842162952</v>
      </c>
    </row>
    <row r="49" ht="20.1" customHeight="1" spans="1:8">
      <c r="A49" s="713"/>
      <c r="B49" s="659" t="s">
        <v>68</v>
      </c>
      <c r="C49" s="714">
        <v>1038</v>
      </c>
      <c r="D49" s="650"/>
      <c r="E49" s="650"/>
      <c r="F49" s="650"/>
      <c r="G49" s="715"/>
      <c r="H49" s="716" t="str">
        <f t="shared" si="2"/>
        <v>  </v>
      </c>
    </row>
    <row r="50" ht="34.5" customHeight="1" spans="1:8">
      <c r="A50" s="713" t="s">
        <v>69</v>
      </c>
      <c r="B50" s="659" t="s">
        <v>70</v>
      </c>
      <c r="C50" s="714">
        <v>1039</v>
      </c>
      <c r="D50" s="650"/>
      <c r="E50" s="650"/>
      <c r="F50" s="650"/>
      <c r="G50" s="715"/>
      <c r="H50" s="716" t="str">
        <f t="shared" si="2"/>
        <v>  </v>
      </c>
    </row>
    <row r="51" ht="35.25" customHeight="1" spans="1:8">
      <c r="A51" s="713" t="s">
        <v>71</v>
      </c>
      <c r="B51" s="659" t="s">
        <v>72</v>
      </c>
      <c r="C51" s="714">
        <v>1040</v>
      </c>
      <c r="D51" s="650">
        <v>13455</v>
      </c>
      <c r="E51" s="650">
        <v>3000</v>
      </c>
      <c r="F51" s="650">
        <v>3000</v>
      </c>
      <c r="G51" s="715">
        <v>10381</v>
      </c>
      <c r="H51" s="716">
        <f t="shared" si="2"/>
        <v>3.46033333333333</v>
      </c>
    </row>
    <row r="52" ht="28.5" customHeight="1" spans="1:8">
      <c r="A52" s="708">
        <v>67</v>
      </c>
      <c r="B52" s="717" t="s">
        <v>73</v>
      </c>
      <c r="C52" s="710">
        <v>1041</v>
      </c>
      <c r="D52" s="665">
        <v>142</v>
      </c>
      <c r="E52" s="665">
        <v>83</v>
      </c>
      <c r="F52" s="665">
        <v>83</v>
      </c>
      <c r="G52" s="718">
        <v>5997</v>
      </c>
      <c r="H52" s="719">
        <f t="shared" si="2"/>
        <v>72.2530120481928</v>
      </c>
    </row>
    <row r="53" ht="30.75" customHeight="1" spans="1:8">
      <c r="A53" s="708">
        <v>57</v>
      </c>
      <c r="B53" s="717" t="s">
        <v>74</v>
      </c>
      <c r="C53" s="710">
        <v>1042</v>
      </c>
      <c r="D53" s="665">
        <v>5089</v>
      </c>
      <c r="E53" s="665">
        <v>298</v>
      </c>
      <c r="F53" s="665">
        <v>298</v>
      </c>
      <c r="G53" s="718">
        <v>377</v>
      </c>
      <c r="H53" s="719">
        <f t="shared" si="2"/>
        <v>1.26510067114094</v>
      </c>
    </row>
    <row r="54" ht="20.1" customHeight="1" spans="1:8">
      <c r="A54" s="708"/>
      <c r="B54" s="720" t="s">
        <v>75</v>
      </c>
      <c r="C54" s="710">
        <v>1043</v>
      </c>
      <c r="D54" s="671">
        <f>SUM(D9+D36+D50+D52)</f>
        <v>423345</v>
      </c>
      <c r="E54" s="671">
        <f t="shared" ref="E54:G54" si="10">E9+E36+E50+E52</f>
        <v>419751</v>
      </c>
      <c r="F54" s="671">
        <f t="shared" si="10"/>
        <v>419751</v>
      </c>
      <c r="G54" s="721">
        <f t="shared" si="10"/>
        <v>425946</v>
      </c>
      <c r="H54" s="707">
        <f t="shared" si="2"/>
        <v>1.01475874983026</v>
      </c>
    </row>
    <row r="55" ht="12" customHeight="1" spans="1:8">
      <c r="A55" s="708"/>
      <c r="B55" s="709" t="s">
        <v>76</v>
      </c>
      <c r="C55" s="710"/>
      <c r="D55" s="673"/>
      <c r="E55" s="673"/>
      <c r="F55" s="673"/>
      <c r="G55" s="711"/>
      <c r="H55" s="712" t="str">
        <f t="shared" si="2"/>
        <v>  </v>
      </c>
    </row>
    <row r="56" ht="20.1" customHeight="1" spans="1:8">
      <c r="A56" s="708"/>
      <c r="B56" s="720" t="s">
        <v>77</v>
      </c>
      <c r="C56" s="710">
        <v>1044</v>
      </c>
      <c r="D56" s="671">
        <f>SUM(D22+D42+D51+D53)</f>
        <v>407208</v>
      </c>
      <c r="E56" s="671">
        <f t="shared" ref="E56:G56" si="11">E22+E42+E51+E53</f>
        <v>419751</v>
      </c>
      <c r="F56" s="671">
        <f t="shared" si="11"/>
        <v>419751</v>
      </c>
      <c r="G56" s="721">
        <f t="shared" si="11"/>
        <v>414917</v>
      </c>
      <c r="H56" s="707">
        <f t="shared" si="2"/>
        <v>0.988483648639312</v>
      </c>
    </row>
    <row r="57" ht="13.5" customHeight="1" spans="1:8">
      <c r="A57" s="708"/>
      <c r="B57" s="709" t="s">
        <v>78</v>
      </c>
      <c r="C57" s="710"/>
      <c r="D57" s="673"/>
      <c r="E57" s="673"/>
      <c r="F57" s="673"/>
      <c r="G57" s="711"/>
      <c r="H57" s="712" t="str">
        <f t="shared" si="2"/>
        <v>  </v>
      </c>
    </row>
    <row r="58" ht="27" customHeight="1" spans="1:8">
      <c r="A58" s="713"/>
      <c r="B58" s="659" t="s">
        <v>79</v>
      </c>
      <c r="C58" s="714">
        <v>1045</v>
      </c>
      <c r="D58" s="650">
        <f>D54-D56</f>
        <v>16137</v>
      </c>
      <c r="E58" s="650">
        <f t="shared" ref="E58:G58" si="12">E54-E56</f>
        <v>0</v>
      </c>
      <c r="F58" s="650">
        <f t="shared" si="12"/>
        <v>0</v>
      </c>
      <c r="G58" s="715">
        <f t="shared" si="12"/>
        <v>11029</v>
      </c>
      <c r="H58" s="716" t="str">
        <f t="shared" si="2"/>
        <v>  </v>
      </c>
    </row>
    <row r="59" ht="24.75" customHeight="1" spans="1:8">
      <c r="A59" s="713"/>
      <c r="B59" s="659" t="s">
        <v>80</v>
      </c>
      <c r="C59" s="714">
        <v>1046</v>
      </c>
      <c r="D59" s="650"/>
      <c r="E59" s="650"/>
      <c r="F59" s="650"/>
      <c r="G59" s="715"/>
      <c r="H59" s="716" t="str">
        <f t="shared" si="2"/>
        <v>  </v>
      </c>
    </row>
    <row r="60" ht="41.25" customHeight="1" spans="1:8">
      <c r="A60" s="713" t="s">
        <v>81</v>
      </c>
      <c r="B60" s="659" t="s">
        <v>82</v>
      </c>
      <c r="C60" s="714">
        <v>1047</v>
      </c>
      <c r="D60" s="650"/>
      <c r="E60" s="650"/>
      <c r="F60" s="650"/>
      <c r="G60" s="715"/>
      <c r="H60" s="716" t="str">
        <f t="shared" si="2"/>
        <v>  </v>
      </c>
    </row>
    <row r="61" ht="45" customHeight="1" spans="1:8">
      <c r="A61" s="713" t="s">
        <v>83</v>
      </c>
      <c r="B61" s="659" t="s">
        <v>84</v>
      </c>
      <c r="C61" s="714">
        <v>1048</v>
      </c>
      <c r="D61" s="650">
        <v>60</v>
      </c>
      <c r="E61" s="650">
        <v>0</v>
      </c>
      <c r="F61" s="650">
        <v>0</v>
      </c>
      <c r="G61" s="715">
        <v>0</v>
      </c>
      <c r="H61" s="716" t="str">
        <f t="shared" si="2"/>
        <v>  </v>
      </c>
    </row>
    <row r="62" ht="20.1" customHeight="1" spans="1:8">
      <c r="A62" s="713"/>
      <c r="B62" s="641" t="s">
        <v>85</v>
      </c>
      <c r="C62" s="714">
        <v>1049</v>
      </c>
      <c r="D62" s="643">
        <f>D58-D59+D60-D61</f>
        <v>16077</v>
      </c>
      <c r="E62" s="643">
        <f t="shared" ref="E62:G62" si="13">E58-E59+E60-E61</f>
        <v>0</v>
      </c>
      <c r="F62" s="643">
        <f t="shared" si="13"/>
        <v>0</v>
      </c>
      <c r="G62" s="722">
        <f t="shared" si="13"/>
        <v>11029</v>
      </c>
      <c r="H62" s="723" t="str">
        <f t="shared" si="2"/>
        <v>  </v>
      </c>
    </row>
    <row r="63" ht="12.75" customHeight="1" spans="1:8">
      <c r="A63" s="713"/>
      <c r="B63" s="635" t="s">
        <v>86</v>
      </c>
      <c r="C63" s="714"/>
      <c r="D63" s="646"/>
      <c r="E63" s="646"/>
      <c r="F63" s="646"/>
      <c r="G63" s="724"/>
      <c r="H63" s="725" t="str">
        <f t="shared" si="2"/>
        <v>  </v>
      </c>
    </row>
    <row r="64" ht="20.1" customHeight="1" spans="1:8">
      <c r="A64" s="713"/>
      <c r="B64" s="641" t="s">
        <v>87</v>
      </c>
      <c r="C64" s="714">
        <v>1050</v>
      </c>
      <c r="D64" s="643"/>
      <c r="E64" s="643"/>
      <c r="F64" s="643"/>
      <c r="G64" s="722"/>
      <c r="H64" s="723" t="str">
        <f t="shared" si="2"/>
        <v>  </v>
      </c>
    </row>
    <row r="65" ht="14.25" customHeight="1" spans="1:8">
      <c r="A65" s="713"/>
      <c r="B65" s="635" t="s">
        <v>88</v>
      </c>
      <c r="C65" s="714"/>
      <c r="D65" s="646"/>
      <c r="E65" s="646"/>
      <c r="F65" s="646"/>
      <c r="G65" s="724"/>
      <c r="H65" s="725" t="str">
        <f t="shared" si="2"/>
        <v>  </v>
      </c>
    </row>
    <row r="66" ht="20.1" customHeight="1" spans="1:8">
      <c r="A66" s="713"/>
      <c r="B66" s="659" t="s">
        <v>89</v>
      </c>
      <c r="C66" s="714"/>
      <c r="D66" s="650"/>
      <c r="E66" s="650"/>
      <c r="F66" s="650"/>
      <c r="G66" s="715"/>
      <c r="H66" s="716" t="str">
        <f t="shared" si="2"/>
        <v>  </v>
      </c>
    </row>
    <row r="67" ht="20.1" customHeight="1" spans="1:8">
      <c r="A67" s="713">
        <v>721</v>
      </c>
      <c r="B67" s="649" t="s">
        <v>90</v>
      </c>
      <c r="C67" s="714">
        <v>1051</v>
      </c>
      <c r="D67" s="650">
        <v>3608</v>
      </c>
      <c r="E67" s="650"/>
      <c r="F67" s="650"/>
      <c r="G67" s="715">
        <v>1447</v>
      </c>
      <c r="H67" s="716" t="str">
        <f t="shared" si="2"/>
        <v>  </v>
      </c>
    </row>
    <row r="68" ht="20.1" customHeight="1" spans="1:8">
      <c r="A68" s="713" t="s">
        <v>91</v>
      </c>
      <c r="B68" s="649" t="s">
        <v>92</v>
      </c>
      <c r="C68" s="714">
        <v>1052</v>
      </c>
      <c r="D68" s="650"/>
      <c r="E68" s="650"/>
      <c r="F68" s="650"/>
      <c r="G68" s="715"/>
      <c r="H68" s="716" t="str">
        <f t="shared" si="2"/>
        <v>  </v>
      </c>
    </row>
    <row r="69" ht="20.1" customHeight="1" spans="1:8">
      <c r="A69" s="713" t="s">
        <v>93</v>
      </c>
      <c r="B69" s="649" t="s">
        <v>94</v>
      </c>
      <c r="C69" s="714">
        <v>1053</v>
      </c>
      <c r="D69" s="650">
        <v>1840</v>
      </c>
      <c r="E69" s="650"/>
      <c r="F69" s="650"/>
      <c r="G69" s="715">
        <v>1100</v>
      </c>
      <c r="H69" s="716" t="str">
        <f t="shared" si="2"/>
        <v>  </v>
      </c>
    </row>
    <row r="70" ht="20.1" customHeight="1" spans="1:8">
      <c r="A70" s="713">
        <v>723</v>
      </c>
      <c r="B70" s="659" t="s">
        <v>95</v>
      </c>
      <c r="C70" s="714">
        <v>1054</v>
      </c>
      <c r="D70" s="650"/>
      <c r="E70" s="650"/>
      <c r="F70" s="650"/>
      <c r="G70" s="715"/>
      <c r="H70" s="716" t="str">
        <f t="shared" si="2"/>
        <v>  </v>
      </c>
    </row>
    <row r="71" ht="20.1" customHeight="1" spans="1:8">
      <c r="A71" s="708"/>
      <c r="B71" s="720" t="s">
        <v>96</v>
      </c>
      <c r="C71" s="710">
        <v>1055</v>
      </c>
      <c r="D71" s="671">
        <f>D62-D67-D68+D69-D70</f>
        <v>14309</v>
      </c>
      <c r="E71" s="671">
        <f t="shared" ref="E71:F71" si="14">E62-E64-E67-E68+E69-E70</f>
        <v>0</v>
      </c>
      <c r="F71" s="671">
        <f t="shared" si="14"/>
        <v>0</v>
      </c>
      <c r="G71" s="721">
        <f>G62-G64--66-G67+G69-G70</f>
        <v>10748</v>
      </c>
      <c r="H71" s="707" t="str">
        <f t="shared" si="2"/>
        <v>  </v>
      </c>
    </row>
    <row r="72" ht="14.25" customHeight="1" spans="1:8">
      <c r="A72" s="708"/>
      <c r="B72" s="709" t="s">
        <v>97</v>
      </c>
      <c r="C72" s="710"/>
      <c r="D72" s="673"/>
      <c r="E72" s="673"/>
      <c r="F72" s="673"/>
      <c r="G72" s="711"/>
      <c r="H72" s="712" t="str">
        <f t="shared" si="2"/>
        <v>  </v>
      </c>
    </row>
    <row r="73" ht="20.1" customHeight="1" spans="1:8">
      <c r="A73" s="708"/>
      <c r="B73" s="720" t="s">
        <v>98</v>
      </c>
      <c r="C73" s="710">
        <v>1056</v>
      </c>
      <c r="D73" s="671">
        <v>0</v>
      </c>
      <c r="E73" s="671">
        <v>0</v>
      </c>
      <c r="F73" s="671">
        <v>0</v>
      </c>
      <c r="G73" s="671">
        <v>0</v>
      </c>
      <c r="H73" s="707" t="str">
        <f t="shared" si="2"/>
        <v>  </v>
      </c>
    </row>
    <row r="74" ht="14.25" customHeight="1" spans="1:8">
      <c r="A74" s="708"/>
      <c r="B74" s="709" t="s">
        <v>99</v>
      </c>
      <c r="C74" s="710"/>
      <c r="D74" s="673"/>
      <c r="E74" s="673"/>
      <c r="F74" s="673"/>
      <c r="G74" s="673"/>
      <c r="H74" s="712" t="str">
        <f t="shared" si="2"/>
        <v>  </v>
      </c>
    </row>
    <row r="75" ht="20.1" customHeight="1" spans="1:8">
      <c r="A75" s="713"/>
      <c r="B75" s="649" t="s">
        <v>100</v>
      </c>
      <c r="C75" s="714">
        <v>1057</v>
      </c>
      <c r="D75" s="650"/>
      <c r="E75" s="650"/>
      <c r="F75" s="650"/>
      <c r="G75" s="715"/>
      <c r="H75" s="716" t="str">
        <f t="shared" ref="H75:H81" si="15">IFERROR(G75/F75,"  ")</f>
        <v>  </v>
      </c>
    </row>
    <row r="76" ht="20.1" customHeight="1" spans="1:8">
      <c r="A76" s="713"/>
      <c r="B76" s="649" t="s">
        <v>101</v>
      </c>
      <c r="C76" s="714">
        <v>1058</v>
      </c>
      <c r="D76" s="650"/>
      <c r="E76" s="650"/>
      <c r="F76" s="650"/>
      <c r="G76" s="715"/>
      <c r="H76" s="716" t="str">
        <f t="shared" si="15"/>
        <v>  </v>
      </c>
    </row>
    <row r="77" ht="20.1" customHeight="1" spans="1:8">
      <c r="A77" s="713"/>
      <c r="B77" s="649" t="s">
        <v>102</v>
      </c>
      <c r="C77" s="714">
        <v>1059</v>
      </c>
      <c r="D77" s="650"/>
      <c r="E77" s="650"/>
      <c r="F77" s="650"/>
      <c r="G77" s="715"/>
      <c r="H77" s="716" t="str">
        <f t="shared" si="15"/>
        <v>  </v>
      </c>
    </row>
    <row r="78" ht="20.1" customHeight="1" spans="1:8">
      <c r="A78" s="713"/>
      <c r="B78" s="649" t="s">
        <v>103</v>
      </c>
      <c r="C78" s="714">
        <v>1060</v>
      </c>
      <c r="D78" s="650"/>
      <c r="E78" s="650"/>
      <c r="F78" s="650"/>
      <c r="G78" s="715"/>
      <c r="H78" s="716" t="str">
        <f t="shared" si="15"/>
        <v>  </v>
      </c>
    </row>
    <row r="79" ht="20.1" customHeight="1" spans="1:8">
      <c r="A79" s="713"/>
      <c r="B79" s="649" t="s">
        <v>104</v>
      </c>
      <c r="C79" s="714"/>
      <c r="D79" s="650"/>
      <c r="E79" s="650"/>
      <c r="F79" s="650"/>
      <c r="G79" s="715"/>
      <c r="H79" s="716" t="str">
        <f t="shared" si="15"/>
        <v>  </v>
      </c>
    </row>
    <row r="80" ht="20.1" customHeight="1" spans="1:8">
      <c r="A80" s="713"/>
      <c r="B80" s="649" t="s">
        <v>105</v>
      </c>
      <c r="C80" s="714">
        <v>1061</v>
      </c>
      <c r="D80" s="650"/>
      <c r="E80" s="650"/>
      <c r="F80" s="650"/>
      <c r="G80" s="715"/>
      <c r="H80" s="716" t="str">
        <f t="shared" si="15"/>
        <v>  </v>
      </c>
    </row>
    <row r="81" ht="20.1" customHeight="1" spans="1:8">
      <c r="A81" s="727"/>
      <c r="B81" s="728" t="s">
        <v>106</v>
      </c>
      <c r="C81" s="729">
        <v>1062</v>
      </c>
      <c r="D81" s="678"/>
      <c r="E81" s="678"/>
      <c r="F81" s="678"/>
      <c r="G81" s="679"/>
      <c r="H81" s="730" t="str">
        <f t="shared" si="15"/>
        <v>  </v>
      </c>
    </row>
    <row r="82" spans="1:8">
      <c r="A82" s="431"/>
      <c r="F82" s="165"/>
      <c r="G82" s="165"/>
      <c r="H82" s="165"/>
    </row>
    <row r="83" spans="1:8">
      <c r="A83" s="1" t="s">
        <v>107</v>
      </c>
      <c r="F83" s="165"/>
      <c r="G83" s="165"/>
      <c r="H83" s="165"/>
    </row>
    <row r="84" spans="6:8">
      <c r="F84" s="165"/>
      <c r="G84" s="165"/>
      <c r="H84" s="165"/>
    </row>
    <row r="85" spans="6:8">
      <c r="F85" s="165"/>
      <c r="G85" s="165"/>
      <c r="H85" s="165"/>
    </row>
    <row r="86" spans="6:8">
      <c r="F86" s="165"/>
      <c r="G86" s="165"/>
      <c r="H86" s="165"/>
    </row>
    <row r="87" spans="6:8">
      <c r="F87" s="165"/>
      <c r="G87" s="165"/>
      <c r="H87" s="165"/>
    </row>
    <row r="88" spans="6:8">
      <c r="F88" s="165"/>
      <c r="G88" s="165"/>
      <c r="H88" s="165"/>
    </row>
    <row r="89" spans="6:8">
      <c r="F89" s="165"/>
      <c r="G89" s="165"/>
      <c r="H89" s="165"/>
    </row>
    <row r="90" spans="6:8">
      <c r="F90" s="165"/>
      <c r="G90" s="165"/>
      <c r="H90" s="165"/>
    </row>
    <row r="91" spans="6:8">
      <c r="F91" s="165"/>
      <c r="G91" s="165"/>
      <c r="H91" s="165"/>
    </row>
    <row r="92" spans="6:8">
      <c r="F92" s="165"/>
      <c r="G92" s="165"/>
      <c r="H92" s="165"/>
    </row>
    <row r="93" spans="6:8">
      <c r="F93" s="165"/>
      <c r="G93" s="165"/>
      <c r="H93" s="165"/>
    </row>
    <row r="94" spans="6:8">
      <c r="F94" s="165"/>
      <c r="G94" s="165"/>
      <c r="H94" s="165"/>
    </row>
    <row r="95" spans="6:8">
      <c r="F95" s="165"/>
      <c r="G95" s="165"/>
      <c r="H95" s="165"/>
    </row>
    <row r="96" spans="6:8">
      <c r="F96" s="165"/>
      <c r="G96" s="165"/>
      <c r="H96" s="165"/>
    </row>
    <row r="97" s="165" customFormat="1"/>
    <row r="98" s="165" customFormat="1"/>
    <row r="99" s="165" customFormat="1"/>
    <row r="100" s="165" customFormat="1"/>
    <row r="101" s="165" customFormat="1"/>
    <row r="102" s="165" customFormat="1"/>
    <row r="103" s="165" customFormat="1"/>
    <row r="104" s="165" customFormat="1"/>
    <row r="105" s="165" customFormat="1"/>
    <row r="106" s="165" customFormat="1"/>
    <row r="107" s="165" customFormat="1"/>
    <row r="108" s="165" customFormat="1"/>
    <row r="109" s="165" customFormat="1"/>
    <row r="110" s="165" customFormat="1"/>
    <row r="111" s="165" customFormat="1"/>
    <row r="112" s="165" customFormat="1"/>
    <row r="113" s="165" customFormat="1"/>
    <row r="114" s="165" customFormat="1"/>
    <row r="115" s="165" customFormat="1"/>
    <row r="116" s="165" customFormat="1"/>
    <row r="117" s="165" customFormat="1"/>
    <row r="118" s="165" customFormat="1"/>
    <row r="119" s="165" customFormat="1"/>
    <row r="120" s="165" customFormat="1"/>
    <row r="121" s="165" customFormat="1"/>
    <row r="122" s="165" customFormat="1"/>
    <row r="123" s="165" customFormat="1"/>
    <row r="124" s="165" customFormat="1"/>
    <row r="125" s="165" customFormat="1"/>
    <row r="126" s="165" customFormat="1"/>
    <row r="127" s="165" customFormat="1"/>
    <row r="128" s="165" customFormat="1"/>
    <row r="129" s="165" customFormat="1"/>
    <row r="130" s="165" customFormat="1"/>
    <row r="131" s="165" customFormat="1"/>
    <row r="132" s="165" customFormat="1"/>
    <row r="133" s="165" customFormat="1"/>
    <row r="134" s="165" customFormat="1"/>
    <row r="135" s="165" customFormat="1"/>
    <row r="136" s="165" customFormat="1"/>
    <row r="137" s="165" customFormat="1"/>
    <row r="138" s="165" customFormat="1"/>
    <row r="139" s="165" customFormat="1"/>
    <row r="140" s="165" customFormat="1"/>
    <row r="141" s="165" customFormat="1"/>
    <row r="142" s="165" customFormat="1"/>
    <row r="143" s="165" customFormat="1"/>
    <row r="144" s="165" customFormat="1"/>
    <row r="145" s="165" customFormat="1"/>
    <row r="146" s="165" customFormat="1"/>
    <row r="147" s="165" customFormat="1"/>
    <row r="148" s="165" customFormat="1"/>
  </sheetData>
  <mergeCells count="72">
    <mergeCell ref="A2:H2"/>
    <mergeCell ref="A3:H3"/>
    <mergeCell ref="F6:G6"/>
    <mergeCell ref="A6:A7"/>
    <mergeCell ref="A9:A10"/>
    <mergeCell ref="A36:A37"/>
    <mergeCell ref="A42:A43"/>
    <mergeCell ref="A54:A55"/>
    <mergeCell ref="A56:A57"/>
    <mergeCell ref="A62:A63"/>
    <mergeCell ref="A64:A65"/>
    <mergeCell ref="A71:A72"/>
    <mergeCell ref="A73:A74"/>
    <mergeCell ref="B6:B7"/>
    <mergeCell ref="C6:C7"/>
    <mergeCell ref="C9:C10"/>
    <mergeCell ref="C36:C37"/>
    <mergeCell ref="C42:C43"/>
    <mergeCell ref="C54:C55"/>
    <mergeCell ref="C56:C57"/>
    <mergeCell ref="C62:C63"/>
    <mergeCell ref="C64:C65"/>
    <mergeCell ref="C71:C72"/>
    <mergeCell ref="C73:C74"/>
    <mergeCell ref="D6:D7"/>
    <mergeCell ref="D9:D10"/>
    <mergeCell ref="D36:D37"/>
    <mergeCell ref="D42:D43"/>
    <mergeCell ref="D54:D55"/>
    <mergeCell ref="D56:D57"/>
    <mergeCell ref="D62:D63"/>
    <mergeCell ref="D64:D65"/>
    <mergeCell ref="D71:D72"/>
    <mergeCell ref="D73:D74"/>
    <mergeCell ref="E6:E7"/>
    <mergeCell ref="E9:E10"/>
    <mergeCell ref="E36:E37"/>
    <mergeCell ref="E42:E43"/>
    <mergeCell ref="E54:E55"/>
    <mergeCell ref="E56:E57"/>
    <mergeCell ref="E62:E63"/>
    <mergeCell ref="E64:E65"/>
    <mergeCell ref="E71:E72"/>
    <mergeCell ref="E73:E74"/>
    <mergeCell ref="F9:F10"/>
    <mergeCell ref="F36:F37"/>
    <mergeCell ref="F42:F43"/>
    <mergeCell ref="F54:F55"/>
    <mergeCell ref="F56:F57"/>
    <mergeCell ref="F62:F63"/>
    <mergeCell ref="F64:F65"/>
    <mergeCell ref="F71:F72"/>
    <mergeCell ref="F73:F74"/>
    <mergeCell ref="G9:G10"/>
    <mergeCell ref="G36:G37"/>
    <mergeCell ref="G42:G43"/>
    <mergeCell ref="G54:G55"/>
    <mergeCell ref="G56:G57"/>
    <mergeCell ref="G62:G63"/>
    <mergeCell ref="G64:G65"/>
    <mergeCell ref="G71:G72"/>
    <mergeCell ref="G73:G74"/>
    <mergeCell ref="H6:H7"/>
    <mergeCell ref="H9:H10"/>
    <mergeCell ref="H36:H37"/>
    <mergeCell ref="H42:H43"/>
    <mergeCell ref="H54:H55"/>
    <mergeCell ref="H56:H57"/>
    <mergeCell ref="H62:H63"/>
    <mergeCell ref="H64:H65"/>
    <mergeCell ref="H71:H72"/>
    <mergeCell ref="H73:H74"/>
  </mergeCells>
  <pageMargins left="0" right="0" top="0.15748031496063" bottom="0" header="0.31496062992126" footer="0.31496062992126"/>
  <pageSetup paperSize="9" scale="55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2:V27"/>
  <sheetViews>
    <sheetView showGridLines="0" zoomScale="75" zoomScaleNormal="75" topLeftCell="E1" workbookViewId="0">
      <selection activeCell="H10" sqref="H10"/>
    </sheetView>
  </sheetViews>
  <sheetFormatPr defaultColWidth="9" defaultRowHeight="15.75"/>
  <cols>
    <col min="1" max="1" width="1.57142857142857" style="165" customWidth="1"/>
    <col min="2" max="2" width="31.7142857142857" style="165" customWidth="1"/>
    <col min="3" max="3" width="31" style="165" customWidth="1"/>
    <col min="4" max="4" width="12.8571428571429" style="165" customWidth="1"/>
    <col min="5" max="5" width="16.7142857142857" style="165" customWidth="1"/>
    <col min="6" max="6" width="19.4285714285714" style="165" customWidth="1"/>
    <col min="7" max="8" width="27.2857142857143" style="165" customWidth="1"/>
    <col min="9" max="9" width="13.7142857142857" style="165" customWidth="1"/>
    <col min="10" max="10" width="13.8571428571429" style="165" customWidth="1"/>
    <col min="11" max="11" width="14" style="165" customWidth="1"/>
    <col min="12" max="14" width="13.8571428571429" style="165" customWidth="1"/>
    <col min="15" max="22" width="12.2857142857143" style="165" customWidth="1"/>
    <col min="23" max="16384" width="9.14285714285714" style="165"/>
  </cols>
  <sheetData>
    <row r="2" ht="18.75" spans="22:22">
      <c r="V2" s="221" t="s">
        <v>692</v>
      </c>
    </row>
    <row r="3" spans="1:1">
      <c r="A3" s="168"/>
    </row>
    <row r="4" ht="20.25" spans="1:22">
      <c r="A4" s="168"/>
      <c r="B4" s="169" t="s">
        <v>693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</row>
    <row r="5" ht="16.5" spans="4:14">
      <c r="D5" s="168"/>
      <c r="E5" s="168"/>
      <c r="F5" s="168"/>
      <c r="G5" s="168"/>
      <c r="H5" s="168"/>
      <c r="J5" s="168"/>
      <c r="K5" s="168"/>
      <c r="L5" s="168"/>
      <c r="M5" s="168"/>
      <c r="N5" s="168"/>
    </row>
    <row r="6" ht="38.25" customHeight="1" spans="2:22">
      <c r="B6" s="170" t="s">
        <v>694</v>
      </c>
      <c r="C6" s="171" t="s">
        <v>695</v>
      </c>
      <c r="D6" s="172" t="s">
        <v>696</v>
      </c>
      <c r="E6" s="173" t="s">
        <v>697</v>
      </c>
      <c r="F6" s="173" t="s">
        <v>698</v>
      </c>
      <c r="G6" s="173" t="s">
        <v>699</v>
      </c>
      <c r="H6" s="173" t="s">
        <v>700</v>
      </c>
      <c r="I6" s="173" t="s">
        <v>701</v>
      </c>
      <c r="J6" s="173" t="s">
        <v>702</v>
      </c>
      <c r="K6" s="173" t="s">
        <v>703</v>
      </c>
      <c r="L6" s="173" t="s">
        <v>704</v>
      </c>
      <c r="M6" s="173" t="s">
        <v>705</v>
      </c>
      <c r="N6" s="173" t="s">
        <v>706</v>
      </c>
      <c r="O6" s="212" t="s">
        <v>707</v>
      </c>
      <c r="P6" s="213"/>
      <c r="Q6" s="213"/>
      <c r="R6" s="213"/>
      <c r="S6" s="213"/>
      <c r="T6" s="213"/>
      <c r="U6" s="213"/>
      <c r="V6" s="222"/>
    </row>
    <row r="7" ht="48.75" customHeight="1" spans="2:22">
      <c r="B7" s="174"/>
      <c r="C7" s="175"/>
      <c r="D7" s="176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214" t="s">
        <v>708</v>
      </c>
      <c r="P7" s="214" t="s">
        <v>709</v>
      </c>
      <c r="Q7" s="214" t="s">
        <v>710</v>
      </c>
      <c r="R7" s="214" t="s">
        <v>711</v>
      </c>
      <c r="S7" s="214" t="s">
        <v>712</v>
      </c>
      <c r="T7" s="214" t="s">
        <v>713</v>
      </c>
      <c r="U7" s="214" t="s">
        <v>714</v>
      </c>
      <c r="V7" s="223" t="s">
        <v>715</v>
      </c>
    </row>
    <row r="8" ht="48.75" customHeight="1" spans="2:22">
      <c r="B8" s="178" t="s">
        <v>716</v>
      </c>
      <c r="C8" s="179" t="s">
        <v>717</v>
      </c>
      <c r="D8" s="180" t="s">
        <v>718</v>
      </c>
      <c r="E8" s="181">
        <v>30000000</v>
      </c>
      <c r="F8" s="182" t="s">
        <v>719</v>
      </c>
      <c r="G8" s="183">
        <v>0</v>
      </c>
      <c r="H8" s="183">
        <v>0</v>
      </c>
      <c r="I8" s="180">
        <v>2024</v>
      </c>
      <c r="J8" s="182" t="s">
        <v>720</v>
      </c>
      <c r="K8" s="180"/>
      <c r="L8" s="180"/>
      <c r="M8" s="215">
        <v>0.04</v>
      </c>
      <c r="N8" s="180"/>
      <c r="O8" s="180"/>
      <c r="P8" s="180"/>
      <c r="Q8" s="180"/>
      <c r="R8" s="180"/>
      <c r="S8" s="180"/>
      <c r="T8" s="180"/>
      <c r="U8" s="180"/>
      <c r="V8" s="224"/>
    </row>
    <row r="9" ht="24.95" customHeight="1" spans="2:22">
      <c r="B9" s="178" t="s">
        <v>721</v>
      </c>
      <c r="C9" s="184"/>
      <c r="D9" s="184"/>
      <c r="E9" s="185"/>
      <c r="F9" s="186"/>
      <c r="G9" s="184"/>
      <c r="H9" s="187"/>
      <c r="I9" s="184"/>
      <c r="J9" s="186"/>
      <c r="K9" s="184"/>
      <c r="L9" s="184"/>
      <c r="M9" s="184"/>
      <c r="N9" s="180"/>
      <c r="O9" s="180"/>
      <c r="P9" s="180"/>
      <c r="Q9" s="180"/>
      <c r="R9" s="180"/>
      <c r="S9" s="180"/>
      <c r="T9" s="180"/>
      <c r="U9" s="180"/>
      <c r="V9" s="224"/>
    </row>
    <row r="10" ht="24.95" customHeight="1" spans="2:22">
      <c r="B10" s="178" t="s">
        <v>721</v>
      </c>
      <c r="C10" s="180"/>
      <c r="D10" s="180"/>
      <c r="E10" s="181"/>
      <c r="F10" s="182"/>
      <c r="G10" s="180"/>
      <c r="H10" s="183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224"/>
    </row>
    <row r="11" ht="24.95" customHeight="1" spans="2:22">
      <c r="B11" s="178" t="s">
        <v>721</v>
      </c>
      <c r="C11" s="180"/>
      <c r="D11" s="180"/>
      <c r="E11" s="181"/>
      <c r="F11" s="180"/>
      <c r="G11" s="180"/>
      <c r="H11" s="188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224"/>
    </row>
    <row r="12" ht="24.95" customHeight="1" spans="2:22">
      <c r="B12" s="189" t="s">
        <v>722</v>
      </c>
      <c r="C12" s="190"/>
      <c r="D12" s="190"/>
      <c r="E12" s="190"/>
      <c r="F12" s="190"/>
      <c r="G12" s="191"/>
      <c r="H12" s="192">
        <f>SUM(H8:H11)</f>
        <v>0</v>
      </c>
      <c r="I12" s="216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25"/>
    </row>
    <row r="13" ht="24.95" customHeight="1" spans="2:22">
      <c r="B13" s="193" t="s">
        <v>723</v>
      </c>
      <c r="C13" s="194"/>
      <c r="D13" s="195"/>
      <c r="E13" s="195"/>
      <c r="F13" s="195"/>
      <c r="G13" s="195"/>
      <c r="H13" s="196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226"/>
    </row>
    <row r="14" ht="24.95" customHeight="1" spans="2:22">
      <c r="B14" s="178" t="s">
        <v>721</v>
      </c>
      <c r="C14" s="180"/>
      <c r="D14" s="180"/>
      <c r="E14" s="180"/>
      <c r="F14" s="180"/>
      <c r="G14" s="180"/>
      <c r="H14" s="183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224"/>
    </row>
    <row r="15" ht="24.95" customHeight="1" spans="2:22">
      <c r="B15" s="178" t="s">
        <v>721</v>
      </c>
      <c r="C15" s="180"/>
      <c r="D15" s="180"/>
      <c r="E15" s="180"/>
      <c r="F15" s="180"/>
      <c r="G15" s="180"/>
      <c r="H15" s="183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224"/>
    </row>
    <row r="16" ht="24.95" customHeight="1" spans="2:22">
      <c r="B16" s="178" t="s">
        <v>721</v>
      </c>
      <c r="C16" s="180"/>
      <c r="D16" s="180"/>
      <c r="E16" s="180"/>
      <c r="F16" s="180"/>
      <c r="G16" s="180"/>
      <c r="H16" s="183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224"/>
    </row>
    <row r="17" ht="24.95" customHeight="1" spans="2:22">
      <c r="B17" s="178" t="s">
        <v>721</v>
      </c>
      <c r="C17" s="180"/>
      <c r="D17" s="180"/>
      <c r="E17" s="180"/>
      <c r="F17" s="180"/>
      <c r="G17" s="180"/>
      <c r="H17" s="188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224"/>
    </row>
    <row r="18" ht="24.95" customHeight="1" spans="2:22">
      <c r="B18" s="197" t="s">
        <v>724</v>
      </c>
      <c r="C18" s="198"/>
      <c r="D18" s="198"/>
      <c r="E18" s="198"/>
      <c r="F18" s="198"/>
      <c r="G18" s="198"/>
      <c r="H18" s="199"/>
      <c r="I18" s="218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</row>
    <row r="19" ht="24.95" customHeight="1" spans="2:9">
      <c r="B19" s="200" t="s">
        <v>725</v>
      </c>
      <c r="C19" s="201"/>
      <c r="D19" s="201"/>
      <c r="E19" s="201"/>
      <c r="F19" s="201"/>
      <c r="G19" s="201"/>
      <c r="H19" s="202">
        <v>0</v>
      </c>
      <c r="I19" s="220"/>
    </row>
    <row r="20" ht="24.95" customHeight="1" spans="2:9">
      <c r="B20" s="203" t="s">
        <v>726</v>
      </c>
      <c r="C20" s="204"/>
      <c r="D20" s="204"/>
      <c r="E20" s="204"/>
      <c r="F20" s="204"/>
      <c r="G20" s="204"/>
      <c r="H20" s="205">
        <v>0</v>
      </c>
      <c r="I20" s="220"/>
    </row>
    <row r="21" ht="24.95" customHeight="1" spans="2:8">
      <c r="B21" s="206" t="s">
        <v>727</v>
      </c>
      <c r="C21" s="207"/>
      <c r="D21" s="207"/>
      <c r="E21" s="207"/>
      <c r="F21" s="207"/>
      <c r="G21" s="207"/>
      <c r="H21" s="208"/>
    </row>
    <row r="23" spans="2:6">
      <c r="B23" s="165" t="s">
        <v>107</v>
      </c>
      <c r="C23" s="168"/>
      <c r="D23" s="168"/>
      <c r="E23" s="168"/>
      <c r="F23" s="168"/>
    </row>
    <row r="24" spans="2:7">
      <c r="B24" s="168"/>
      <c r="C24" s="168"/>
      <c r="D24" s="168"/>
      <c r="E24" s="168"/>
      <c r="F24" s="168"/>
      <c r="G24" s="168"/>
    </row>
    <row r="26" spans="2:20">
      <c r="B26" s="209"/>
      <c r="C26" s="209"/>
      <c r="E26" s="210"/>
      <c r="F26" s="210"/>
      <c r="G26" s="211"/>
      <c r="T26" s="119"/>
    </row>
    <row r="27" spans="4:4">
      <c r="D27" s="210"/>
    </row>
  </sheetData>
  <mergeCells count="21">
    <mergeCell ref="B4:V4"/>
    <mergeCell ref="O6:V6"/>
    <mergeCell ref="B12:G12"/>
    <mergeCell ref="B18:G18"/>
    <mergeCell ref="B19:G19"/>
    <mergeCell ref="B20:G20"/>
    <mergeCell ref="B21:G21"/>
    <mergeCell ref="B26:C26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ageMargins left="0.0393700787401575" right="0.0393700787401575" top="0.748031496062992" bottom="0.748031496062992" header="0.31496062992126" footer="0.31496062992126"/>
  <pageSetup paperSize="1" scale="3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1:O58"/>
  <sheetViews>
    <sheetView showGridLines="0" zoomScale="55" zoomScaleNormal="55" topLeftCell="B1" workbookViewId="0">
      <selection activeCell="F53" sqref="F53"/>
    </sheetView>
  </sheetViews>
  <sheetFormatPr defaultColWidth="9" defaultRowHeight="15.75"/>
  <cols>
    <col min="1" max="1" width="16.4285714285714" style="119" customWidth="1"/>
    <col min="2" max="2" width="21.7142857142857" style="119" customWidth="1"/>
    <col min="3" max="3" width="28.7142857142857" style="120" customWidth="1"/>
    <col min="4" max="4" width="60.5714285714286" style="119" customWidth="1"/>
    <col min="5" max="7" width="50.7142857142857" style="119" customWidth="1"/>
    <col min="8" max="16384" width="9.14285714285714" style="119"/>
  </cols>
  <sheetData>
    <row r="1" ht="20.25" spans="2:7">
      <c r="B1" s="121"/>
      <c r="C1" s="122"/>
      <c r="D1" s="121"/>
      <c r="E1" s="121"/>
      <c r="F1" s="121"/>
      <c r="G1" s="121"/>
    </row>
    <row r="2" ht="20.25" spans="2:7">
      <c r="B2" s="123"/>
      <c r="C2" s="124"/>
      <c r="D2" s="125"/>
      <c r="E2" s="125"/>
      <c r="F2" s="125"/>
      <c r="G2" s="125"/>
    </row>
    <row r="3" ht="20.25" spans="2:7">
      <c r="B3" s="123"/>
      <c r="C3" s="124"/>
      <c r="D3" s="125"/>
      <c r="E3" s="125"/>
      <c r="F3" s="125"/>
      <c r="G3" s="126" t="s">
        <v>728</v>
      </c>
    </row>
    <row r="4" ht="20.25" spans="2:7">
      <c r="B4" s="121"/>
      <c r="C4" s="122"/>
      <c r="D4" s="121"/>
      <c r="E4" s="121"/>
      <c r="F4" s="121"/>
      <c r="G4" s="121"/>
    </row>
    <row r="5" ht="30" spans="2:10">
      <c r="B5" s="127" t="s">
        <v>729</v>
      </c>
      <c r="C5" s="127"/>
      <c r="D5" s="127"/>
      <c r="E5" s="127"/>
      <c r="F5" s="127"/>
      <c r="G5" s="127"/>
      <c r="H5" s="128"/>
      <c r="I5" s="128"/>
      <c r="J5" s="128"/>
    </row>
    <row r="6" ht="20.25" spans="2:10">
      <c r="B6" s="123"/>
      <c r="C6" s="124"/>
      <c r="D6" s="123"/>
      <c r="E6" s="123"/>
      <c r="F6" s="123"/>
      <c r="G6" s="123"/>
      <c r="H6" s="128"/>
      <c r="I6" s="128"/>
      <c r="J6" s="128"/>
    </row>
    <row r="7" ht="21" spans="2:7">
      <c r="B7" s="121"/>
      <c r="C7" s="122"/>
      <c r="D7" s="121"/>
      <c r="E7" s="121"/>
      <c r="F7" s="121"/>
      <c r="G7" s="121"/>
    </row>
    <row r="8" s="118" customFormat="1" ht="65.1" customHeight="1" spans="2:15">
      <c r="B8" s="129" t="s">
        <v>730</v>
      </c>
      <c r="C8" s="130" t="s">
        <v>6</v>
      </c>
      <c r="D8" s="131" t="s">
        <v>731</v>
      </c>
      <c r="E8" s="131" t="s">
        <v>732</v>
      </c>
      <c r="F8" s="131" t="s">
        <v>733</v>
      </c>
      <c r="G8" s="132" t="s">
        <v>734</v>
      </c>
      <c r="H8" s="133"/>
      <c r="I8" s="167"/>
      <c r="J8" s="167"/>
      <c r="K8" s="167"/>
      <c r="L8" s="167"/>
      <c r="M8" s="167"/>
      <c r="N8" s="167"/>
      <c r="O8" s="167"/>
    </row>
    <row r="9" s="118" customFormat="1" ht="19.5" customHeight="1" spans="2:15">
      <c r="B9" s="134">
        <v>1</v>
      </c>
      <c r="C9" s="135">
        <v>2</v>
      </c>
      <c r="D9" s="136">
        <v>3</v>
      </c>
      <c r="E9" s="136">
        <v>4</v>
      </c>
      <c r="F9" s="136">
        <v>5</v>
      </c>
      <c r="G9" s="137">
        <v>6</v>
      </c>
      <c r="H9" s="133"/>
      <c r="I9" s="167"/>
      <c r="J9" s="167"/>
      <c r="K9" s="167"/>
      <c r="L9" s="167"/>
      <c r="M9" s="167"/>
      <c r="N9" s="167"/>
      <c r="O9" s="167"/>
    </row>
    <row r="10" s="118" customFormat="1" ht="35.1" customHeight="1" spans="2:7">
      <c r="B10" s="138" t="s">
        <v>735</v>
      </c>
      <c r="C10" s="139" t="s">
        <v>736</v>
      </c>
      <c r="D10" s="140" t="s">
        <v>737</v>
      </c>
      <c r="E10" s="140"/>
      <c r="F10" s="141">
        <v>286000</v>
      </c>
      <c r="G10" s="141">
        <v>286000</v>
      </c>
    </row>
    <row r="11" s="118" customFormat="1" ht="35.1" customHeight="1" spans="2:7">
      <c r="B11" s="142"/>
      <c r="C11" s="143" t="s">
        <v>736</v>
      </c>
      <c r="D11" s="144" t="s">
        <v>738</v>
      </c>
      <c r="E11" s="144" t="s">
        <v>739</v>
      </c>
      <c r="F11" s="145">
        <v>768265.24</v>
      </c>
      <c r="G11" s="145">
        <v>768265.24</v>
      </c>
    </row>
    <row r="12" s="118" customFormat="1" ht="35.1" customHeight="1" spans="2:7">
      <c r="B12" s="142"/>
      <c r="C12" s="143" t="s">
        <v>736</v>
      </c>
      <c r="D12" s="144" t="s">
        <v>738</v>
      </c>
      <c r="E12" s="144" t="s">
        <v>716</v>
      </c>
      <c r="F12" s="145">
        <v>35145802.17</v>
      </c>
      <c r="G12" s="145">
        <v>35145802.17</v>
      </c>
    </row>
    <row r="13" s="118" customFormat="1" ht="35.1" customHeight="1" spans="2:7">
      <c r="B13" s="142"/>
      <c r="C13" s="143" t="s">
        <v>736</v>
      </c>
      <c r="D13" s="144" t="s">
        <v>738</v>
      </c>
      <c r="E13" s="144" t="s">
        <v>740</v>
      </c>
      <c r="F13" s="145">
        <v>22864.63</v>
      </c>
      <c r="G13" s="145">
        <v>22864.63</v>
      </c>
    </row>
    <row r="14" s="118" customFormat="1" ht="35.1" customHeight="1" spans="2:7">
      <c r="B14" s="142"/>
      <c r="C14" s="143" t="s">
        <v>736</v>
      </c>
      <c r="D14" s="144" t="s">
        <v>741</v>
      </c>
      <c r="E14" s="144" t="s">
        <v>739</v>
      </c>
      <c r="F14" s="145"/>
      <c r="G14" s="145"/>
    </row>
    <row r="15" s="118" customFormat="1" ht="35.1" customHeight="1" spans="2:7">
      <c r="B15" s="142"/>
      <c r="C15" s="143" t="s">
        <v>736</v>
      </c>
      <c r="D15" s="144" t="s">
        <v>742</v>
      </c>
      <c r="E15" s="144" t="s">
        <v>739</v>
      </c>
      <c r="F15" s="145"/>
      <c r="G15" s="145"/>
    </row>
    <row r="16" s="118" customFormat="1" ht="35.1" customHeight="1" spans="2:7">
      <c r="B16" s="142"/>
      <c r="C16" s="143" t="s">
        <v>736</v>
      </c>
      <c r="D16" s="144" t="s">
        <v>743</v>
      </c>
      <c r="E16" s="144" t="s">
        <v>744</v>
      </c>
      <c r="F16" s="145"/>
      <c r="G16" s="145"/>
    </row>
    <row r="17" s="118" customFormat="1" ht="35.1" customHeight="1" spans="2:7">
      <c r="B17" s="142"/>
      <c r="C17" s="146" t="s">
        <v>736</v>
      </c>
      <c r="D17" s="147" t="s">
        <v>745</v>
      </c>
      <c r="E17" s="147"/>
      <c r="F17" s="148"/>
      <c r="G17" s="148"/>
    </row>
    <row r="18" s="118" customFormat="1" ht="35.1" customHeight="1" spans="2:7">
      <c r="B18" s="149"/>
      <c r="C18" s="150" t="s">
        <v>746</v>
      </c>
      <c r="D18" s="151"/>
      <c r="E18" s="151"/>
      <c r="F18" s="152">
        <f>SUM(F10:F17)</f>
        <v>36222932.04</v>
      </c>
      <c r="G18" s="153">
        <f>SUM(G10:G17)</f>
        <v>36222932.04</v>
      </c>
    </row>
    <row r="19" s="118" customFormat="1" ht="35.1" customHeight="1" spans="2:7">
      <c r="B19" s="154" t="s">
        <v>747</v>
      </c>
      <c r="C19" s="155" t="s">
        <v>736</v>
      </c>
      <c r="D19" s="156" t="s">
        <v>737</v>
      </c>
      <c r="E19" s="156"/>
      <c r="F19" s="157">
        <v>455000</v>
      </c>
      <c r="G19" s="157">
        <v>455000</v>
      </c>
    </row>
    <row r="20" s="118" customFormat="1" ht="35.1" customHeight="1" spans="2:7">
      <c r="B20" s="158"/>
      <c r="C20" s="143" t="s">
        <v>736</v>
      </c>
      <c r="D20" s="144" t="s">
        <v>738</v>
      </c>
      <c r="E20" s="144" t="s">
        <v>739</v>
      </c>
      <c r="F20" s="159">
        <v>1084959.41</v>
      </c>
      <c r="G20" s="159">
        <v>1084959.41</v>
      </c>
    </row>
    <row r="21" s="118" customFormat="1" ht="35.1" customHeight="1" spans="2:7">
      <c r="B21" s="158"/>
      <c r="C21" s="143" t="s">
        <v>736</v>
      </c>
      <c r="D21" s="144" t="s">
        <v>738</v>
      </c>
      <c r="E21" s="144" t="s">
        <v>716</v>
      </c>
      <c r="F21" s="159">
        <v>4813477.8</v>
      </c>
      <c r="G21" s="159">
        <v>4813477.8</v>
      </c>
    </row>
    <row r="22" s="118" customFormat="1" ht="35.1" customHeight="1" spans="2:7">
      <c r="B22" s="158"/>
      <c r="C22" s="143" t="s">
        <v>736</v>
      </c>
      <c r="D22" s="144" t="s">
        <v>738</v>
      </c>
      <c r="E22" s="144" t="s">
        <v>740</v>
      </c>
      <c r="F22" s="159">
        <v>2201.58</v>
      </c>
      <c r="G22" s="159">
        <v>2201.58</v>
      </c>
    </row>
    <row r="23" s="118" customFormat="1" ht="35.1" customHeight="1" spans="2:7">
      <c r="B23" s="158"/>
      <c r="C23" s="143" t="s">
        <v>736</v>
      </c>
      <c r="D23" s="144" t="s">
        <v>741</v>
      </c>
      <c r="E23" s="144" t="s">
        <v>739</v>
      </c>
      <c r="F23" s="159">
        <v>4.34</v>
      </c>
      <c r="G23" s="159">
        <v>4.34</v>
      </c>
    </row>
    <row r="24" s="118" customFormat="1" ht="35.1" customHeight="1" spans="2:7">
      <c r="B24" s="158"/>
      <c r="C24" s="143" t="s">
        <v>736</v>
      </c>
      <c r="D24" s="144" t="s">
        <v>742</v>
      </c>
      <c r="E24" s="144" t="s">
        <v>739</v>
      </c>
      <c r="F24" s="159">
        <v>0</v>
      </c>
      <c r="G24" s="159">
        <v>0</v>
      </c>
    </row>
    <row r="25" s="118" customFormat="1" ht="35.1" customHeight="1" spans="2:7">
      <c r="B25" s="158"/>
      <c r="C25" s="143" t="s">
        <v>736</v>
      </c>
      <c r="D25" s="144" t="s">
        <v>743</v>
      </c>
      <c r="E25" s="144" t="s">
        <v>744</v>
      </c>
      <c r="F25" s="159">
        <v>0</v>
      </c>
      <c r="G25" s="159">
        <v>0</v>
      </c>
    </row>
    <row r="26" s="118" customFormat="1" ht="35.1" customHeight="1" spans="2:7">
      <c r="B26" s="158"/>
      <c r="C26" s="146" t="s">
        <v>736</v>
      </c>
      <c r="D26" s="147" t="s">
        <v>745</v>
      </c>
      <c r="E26" s="147"/>
      <c r="F26" s="160">
        <v>4.05</v>
      </c>
      <c r="G26" s="160">
        <v>4.05</v>
      </c>
    </row>
    <row r="27" s="118" customFormat="1" ht="35.1" customHeight="1" spans="2:7">
      <c r="B27" s="161"/>
      <c r="C27" s="150" t="s">
        <v>746</v>
      </c>
      <c r="D27" s="151"/>
      <c r="E27" s="151"/>
      <c r="F27" s="162">
        <f>SUM(F19:F26)</f>
        <v>6355647.18</v>
      </c>
      <c r="G27" s="163">
        <f>SUM(G19:G26)</f>
        <v>6355647.18</v>
      </c>
    </row>
    <row r="28" s="118" customFormat="1" ht="35.1" customHeight="1" spans="2:7">
      <c r="B28" s="154" t="s">
        <v>748</v>
      </c>
      <c r="C28" s="155" t="s">
        <v>736</v>
      </c>
      <c r="D28" s="156" t="s">
        <v>737</v>
      </c>
      <c r="E28" s="156"/>
      <c r="F28" s="141">
        <v>332200</v>
      </c>
      <c r="G28" s="141">
        <v>332200</v>
      </c>
    </row>
    <row r="29" s="118" customFormat="1" ht="35.1" customHeight="1" spans="2:7">
      <c r="B29" s="158"/>
      <c r="C29" s="143" t="s">
        <v>736</v>
      </c>
      <c r="D29" s="144" t="s">
        <v>738</v>
      </c>
      <c r="E29" s="144" t="s">
        <v>739</v>
      </c>
      <c r="F29" s="145">
        <v>741959</v>
      </c>
      <c r="G29" s="145">
        <v>741959</v>
      </c>
    </row>
    <row r="30" s="118" customFormat="1" ht="35.1" customHeight="1" spans="2:7">
      <c r="B30" s="158"/>
      <c r="C30" s="143" t="s">
        <v>736</v>
      </c>
      <c r="D30" s="144" t="s">
        <v>738</v>
      </c>
      <c r="E30" s="144" t="s">
        <v>716</v>
      </c>
      <c r="F30" s="145">
        <v>4887273</v>
      </c>
      <c r="G30" s="145">
        <v>4887273</v>
      </c>
    </row>
    <row r="31" s="118" customFormat="1" ht="35.1" customHeight="1" spans="2:7">
      <c r="B31" s="158"/>
      <c r="C31" s="143" t="s">
        <v>736</v>
      </c>
      <c r="D31" s="144" t="s">
        <v>738</v>
      </c>
      <c r="E31" s="144" t="s">
        <v>740</v>
      </c>
      <c r="F31" s="145">
        <v>10351</v>
      </c>
      <c r="G31" s="145">
        <v>10351</v>
      </c>
    </row>
    <row r="32" s="118" customFormat="1" ht="35.1" customHeight="1" spans="2:7">
      <c r="B32" s="158"/>
      <c r="C32" s="143" t="s">
        <v>736</v>
      </c>
      <c r="D32" s="144" t="s">
        <v>741</v>
      </c>
      <c r="E32" s="144" t="s">
        <v>739</v>
      </c>
      <c r="F32" s="145">
        <v>4.31</v>
      </c>
      <c r="G32" s="145">
        <v>4.31</v>
      </c>
    </row>
    <row r="33" s="118" customFormat="1" ht="35.1" customHeight="1" spans="2:7">
      <c r="B33" s="158"/>
      <c r="C33" s="143" t="s">
        <v>736</v>
      </c>
      <c r="D33" s="144" t="s">
        <v>742</v>
      </c>
      <c r="E33" s="144" t="s">
        <v>739</v>
      </c>
      <c r="F33" s="145">
        <v>0</v>
      </c>
      <c r="G33" s="145">
        <v>0</v>
      </c>
    </row>
    <row r="34" s="118" customFormat="1" ht="35.1" customHeight="1" spans="2:7">
      <c r="B34" s="158"/>
      <c r="C34" s="143" t="s">
        <v>736</v>
      </c>
      <c r="D34" s="144" t="s">
        <v>743</v>
      </c>
      <c r="E34" s="144" t="s">
        <v>744</v>
      </c>
      <c r="F34" s="145"/>
      <c r="G34" s="145"/>
    </row>
    <row r="35" s="118" customFormat="1" ht="35.1" customHeight="1" spans="2:7">
      <c r="B35" s="158"/>
      <c r="C35" s="146" t="s">
        <v>736</v>
      </c>
      <c r="D35" s="147" t="s">
        <v>745</v>
      </c>
      <c r="E35" s="147"/>
      <c r="F35" s="148">
        <v>3.35</v>
      </c>
      <c r="G35" s="148">
        <v>3.35</v>
      </c>
    </row>
    <row r="36" s="118" customFormat="1" ht="35.1" customHeight="1" spans="2:7">
      <c r="B36" s="161"/>
      <c r="C36" s="150" t="s">
        <v>746</v>
      </c>
      <c r="D36" s="151"/>
      <c r="E36" s="151"/>
      <c r="F36" s="163">
        <f>SUM(F28:F35)</f>
        <v>5971790.66</v>
      </c>
      <c r="G36" s="163">
        <f>SUM(G28:G35)</f>
        <v>5971790.66</v>
      </c>
    </row>
    <row r="37" s="118" customFormat="1" ht="35.1" customHeight="1" spans="2:7">
      <c r="B37" s="154" t="s">
        <v>749</v>
      </c>
      <c r="C37" s="155" t="s">
        <v>736</v>
      </c>
      <c r="D37" s="156" t="s">
        <v>737</v>
      </c>
      <c r="E37" s="156"/>
      <c r="F37" s="141">
        <v>285000</v>
      </c>
      <c r="G37" s="141">
        <v>285000</v>
      </c>
    </row>
    <row r="38" s="118" customFormat="1" ht="35.1" customHeight="1" spans="2:7">
      <c r="B38" s="158"/>
      <c r="C38" s="143" t="s">
        <v>736</v>
      </c>
      <c r="D38" s="144" t="s">
        <v>738</v>
      </c>
      <c r="E38" s="144" t="s">
        <v>739</v>
      </c>
      <c r="F38" s="145">
        <v>27119667.25</v>
      </c>
      <c r="G38" s="145">
        <v>27119667.25</v>
      </c>
    </row>
    <row r="39" s="118" customFormat="1" ht="35.1" customHeight="1" spans="2:7">
      <c r="B39" s="158"/>
      <c r="C39" s="143" t="s">
        <v>736</v>
      </c>
      <c r="D39" s="144" t="s">
        <v>738</v>
      </c>
      <c r="E39" s="144" t="s">
        <v>716</v>
      </c>
      <c r="F39" s="145">
        <v>10895365.12</v>
      </c>
      <c r="G39" s="145">
        <v>10895365.12</v>
      </c>
    </row>
    <row r="40" s="118" customFormat="1" ht="35.1" customHeight="1" spans="2:7">
      <c r="B40" s="158"/>
      <c r="C40" s="143" t="s">
        <v>736</v>
      </c>
      <c r="D40" s="144" t="s">
        <v>738</v>
      </c>
      <c r="E40" s="144" t="s">
        <v>740</v>
      </c>
      <c r="F40" s="145">
        <v>405.9</v>
      </c>
      <c r="G40" s="145">
        <v>405.9</v>
      </c>
    </row>
    <row r="41" s="118" customFormat="1" ht="35.1" customHeight="1" spans="2:7">
      <c r="B41" s="158"/>
      <c r="C41" s="143" t="s">
        <v>736</v>
      </c>
      <c r="D41" s="144" t="s">
        <v>741</v>
      </c>
      <c r="E41" s="144" t="s">
        <v>739</v>
      </c>
      <c r="F41" s="145">
        <v>4.31</v>
      </c>
      <c r="G41" s="145">
        <v>4.31</v>
      </c>
    </row>
    <row r="42" s="118" customFormat="1" ht="35.1" customHeight="1" spans="2:7">
      <c r="B42" s="158"/>
      <c r="C42" s="143" t="s">
        <v>736</v>
      </c>
      <c r="D42" s="144" t="s">
        <v>742</v>
      </c>
      <c r="E42" s="144" t="s">
        <v>739</v>
      </c>
      <c r="F42" s="145">
        <v>0</v>
      </c>
      <c r="G42" s="145">
        <v>0</v>
      </c>
    </row>
    <row r="43" s="118" customFormat="1" ht="35.1" customHeight="1" spans="2:7">
      <c r="B43" s="158"/>
      <c r="C43" s="143" t="s">
        <v>736</v>
      </c>
      <c r="D43" s="144" t="s">
        <v>743</v>
      </c>
      <c r="E43" s="144" t="s">
        <v>744</v>
      </c>
      <c r="F43" s="145">
        <v>0</v>
      </c>
      <c r="G43" s="145">
        <v>0</v>
      </c>
    </row>
    <row r="44" s="118" customFormat="1" ht="35.1" customHeight="1" spans="2:7">
      <c r="B44" s="158"/>
      <c r="C44" s="146" t="s">
        <v>736</v>
      </c>
      <c r="D44" s="147" t="s">
        <v>745</v>
      </c>
      <c r="E44" s="147"/>
      <c r="F44" s="148">
        <v>4.67</v>
      </c>
      <c r="G44" s="148">
        <v>4.67</v>
      </c>
    </row>
    <row r="45" s="118" customFormat="1" ht="35.1" customHeight="1" spans="2:7">
      <c r="B45" s="161"/>
      <c r="C45" s="150" t="s">
        <v>746</v>
      </c>
      <c r="D45" s="164"/>
      <c r="E45" s="164"/>
      <c r="F45" s="153">
        <f>SUM(F37:F44)</f>
        <v>38300447.25</v>
      </c>
      <c r="G45" s="153">
        <f>SUM(G37:G44)</f>
        <v>38300447.25</v>
      </c>
    </row>
    <row r="46" s="118" customFormat="1" ht="35.1" customHeight="1" spans="2:7">
      <c r="B46" s="154" t="s">
        <v>750</v>
      </c>
      <c r="C46" s="155" t="s">
        <v>736</v>
      </c>
      <c r="D46" s="156" t="s">
        <v>737</v>
      </c>
      <c r="E46" s="156"/>
      <c r="F46" s="141">
        <v>65000</v>
      </c>
      <c r="G46" s="141"/>
    </row>
    <row r="47" s="118" customFormat="1" ht="35.1" customHeight="1" spans="2:7">
      <c r="B47" s="158"/>
      <c r="C47" s="143" t="s">
        <v>736</v>
      </c>
      <c r="D47" s="144" t="s">
        <v>738</v>
      </c>
      <c r="E47" s="144" t="s">
        <v>739</v>
      </c>
      <c r="F47" s="145">
        <v>8133085.19</v>
      </c>
      <c r="G47" s="145"/>
    </row>
    <row r="48" s="118" customFormat="1" ht="35.1" customHeight="1" spans="2:7">
      <c r="B48" s="158"/>
      <c r="C48" s="143" t="s">
        <v>736</v>
      </c>
      <c r="D48" s="144" t="s">
        <v>738</v>
      </c>
      <c r="E48" s="144" t="s">
        <v>716</v>
      </c>
      <c r="F48" s="145">
        <v>41355601.69</v>
      </c>
      <c r="G48" s="145"/>
    </row>
    <row r="49" s="118" customFormat="1" ht="35.1" customHeight="1" spans="2:7">
      <c r="B49" s="158"/>
      <c r="C49" s="143" t="s">
        <v>736</v>
      </c>
      <c r="D49" s="144" t="s">
        <v>738</v>
      </c>
      <c r="E49" s="144" t="s">
        <v>740</v>
      </c>
      <c r="F49" s="145">
        <v>9428.82</v>
      </c>
      <c r="G49" s="145"/>
    </row>
    <row r="50" s="118" customFormat="1" ht="35.1" customHeight="1" spans="2:7">
      <c r="B50" s="158"/>
      <c r="C50" s="143" t="s">
        <v>736</v>
      </c>
      <c r="D50" s="144" t="s">
        <v>741</v>
      </c>
      <c r="E50" s="144" t="s">
        <v>739</v>
      </c>
      <c r="F50" s="145">
        <v>4.34</v>
      </c>
      <c r="G50" s="145"/>
    </row>
    <row r="51" s="118" customFormat="1" ht="35.1" customHeight="1" spans="2:7">
      <c r="B51" s="158"/>
      <c r="C51" s="143" t="s">
        <v>736</v>
      </c>
      <c r="D51" s="144" t="s">
        <v>742</v>
      </c>
      <c r="E51" s="144" t="s">
        <v>739</v>
      </c>
      <c r="F51" s="145">
        <v>0</v>
      </c>
      <c r="G51" s="145"/>
    </row>
    <row r="52" s="118" customFormat="1" ht="35.1" customHeight="1" spans="2:7">
      <c r="B52" s="158"/>
      <c r="C52" s="143" t="s">
        <v>736</v>
      </c>
      <c r="D52" s="144" t="s">
        <v>743</v>
      </c>
      <c r="E52" s="144" t="s">
        <v>744</v>
      </c>
      <c r="F52" s="145">
        <v>0</v>
      </c>
      <c r="G52" s="145"/>
    </row>
    <row r="53" s="118" customFormat="1" ht="35.1" customHeight="1" spans="2:7">
      <c r="B53" s="158"/>
      <c r="C53" s="146" t="s">
        <v>736</v>
      </c>
      <c r="D53" s="147" t="s">
        <v>745</v>
      </c>
      <c r="E53" s="147"/>
      <c r="F53" s="148">
        <v>7.09</v>
      </c>
      <c r="G53" s="148"/>
    </row>
    <row r="54" s="118" customFormat="1" ht="35.1" customHeight="1" spans="2:7">
      <c r="B54" s="161"/>
      <c r="C54" s="150" t="s">
        <v>746</v>
      </c>
      <c r="D54" s="151"/>
      <c r="E54" s="151"/>
      <c r="F54" s="152">
        <f>SUM(F46:F53)</f>
        <v>49563127.13</v>
      </c>
      <c r="G54" s="153">
        <f>SUM(G46:G53)</f>
        <v>0</v>
      </c>
    </row>
    <row r="55" s="118" customFormat="1" ht="20.25" spans="2:7">
      <c r="B55" s="121"/>
      <c r="C55" s="122"/>
      <c r="D55" s="121"/>
      <c r="E55" s="121"/>
      <c r="F55" s="121"/>
      <c r="G55" s="121"/>
    </row>
    <row r="56" ht="19.5" customHeight="1" spans="2:9">
      <c r="B56" s="165"/>
      <c r="C56" s="165"/>
      <c r="D56" s="165"/>
      <c r="F56" s="165"/>
      <c r="G56" s="165"/>
      <c r="H56" s="165"/>
      <c r="I56" s="165"/>
    </row>
    <row r="57" ht="20.25" spans="2:7">
      <c r="B57" s="121"/>
      <c r="C57" s="122"/>
      <c r="D57" s="121"/>
      <c r="E57" s="166"/>
      <c r="F57" s="121"/>
      <c r="G57" s="121"/>
    </row>
    <row r="58" ht="20.25" spans="2:7">
      <c r="B58" s="121"/>
      <c r="C58" s="122"/>
      <c r="D58" s="121"/>
      <c r="E58" s="121"/>
      <c r="F58" s="121"/>
      <c r="G58" s="121"/>
    </row>
  </sheetData>
  <mergeCells count="7">
    <mergeCell ref="B5:G5"/>
    <mergeCell ref="B10:B18"/>
    <mergeCell ref="B19:B27"/>
    <mergeCell ref="B28:B36"/>
    <mergeCell ref="B37:B45"/>
    <mergeCell ref="B46:B54"/>
    <mergeCell ref="I8:O9"/>
  </mergeCells>
  <printOptions horizontalCentered="1"/>
  <pageMargins left="0.236220472440945" right="0.236220472440945" top="0.748031496062992" bottom="0.748031496062992" header="0.31496062992126" footer="0.31496062992126"/>
  <pageSetup paperSize="1" scale="45" orientation="landscape"/>
  <headerFooter/>
  <ignoredErrors>
    <ignoredError sqref="C46:C47 C37 C28 C10 C19 C43:C44 C34:C35 C25:C26 C16:C17 C53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36"/>
  <sheetViews>
    <sheetView showGridLines="0" topLeftCell="F1" workbookViewId="0">
      <selection activeCell="T33" sqref="T33"/>
    </sheetView>
  </sheetViews>
  <sheetFormatPr defaultColWidth="9" defaultRowHeight="15.75"/>
  <cols>
    <col min="1" max="1" width="1.14285714285714" style="62" customWidth="1"/>
    <col min="2" max="2" width="5.57142857142857" style="62" customWidth="1"/>
    <col min="3" max="3" width="28.7142857142857" style="62" customWidth="1"/>
    <col min="4" max="7" width="14.7142857142857" style="62" customWidth="1"/>
    <col min="8" max="8" width="24.1428571428571" style="62" customWidth="1"/>
    <col min="9" max="16" width="13.7142857142857" style="62" customWidth="1"/>
    <col min="17" max="17" width="9.14285714285714" style="62" customWidth="1"/>
    <col min="18" max="16384" width="9.14285714285714" style="62"/>
  </cols>
  <sheetData>
    <row r="1" spans="16:16">
      <c r="P1" s="100" t="s">
        <v>751</v>
      </c>
    </row>
    <row r="3" ht="22.5" spans="2:16">
      <c r="B3" s="63" t="s">
        <v>752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5" ht="16.5" spans="16:16">
      <c r="P5" s="101" t="s">
        <v>582</v>
      </c>
    </row>
    <row r="6" ht="28.5" customHeight="1" spans="2:16">
      <c r="B6" s="64" t="s">
        <v>753</v>
      </c>
      <c r="C6" s="64" t="s">
        <v>754</v>
      </c>
      <c r="D6" s="64" t="s">
        <v>755</v>
      </c>
      <c r="E6" s="65" t="s">
        <v>756</v>
      </c>
      <c r="F6" s="66" t="s">
        <v>757</v>
      </c>
      <c r="G6" s="67" t="s">
        <v>758</v>
      </c>
      <c r="H6" s="67" t="s">
        <v>759</v>
      </c>
      <c r="I6" s="102" t="s">
        <v>760</v>
      </c>
      <c r="J6" s="103"/>
      <c r="K6" s="103"/>
      <c r="L6" s="103"/>
      <c r="M6" s="103"/>
      <c r="N6" s="103"/>
      <c r="O6" s="103"/>
      <c r="P6" s="104"/>
    </row>
    <row r="7" ht="36" customHeight="1" spans="2:16">
      <c r="B7" s="68"/>
      <c r="C7" s="68"/>
      <c r="D7" s="68"/>
      <c r="E7" s="69"/>
      <c r="F7" s="70"/>
      <c r="G7" s="68"/>
      <c r="H7" s="68"/>
      <c r="I7" s="105" t="s">
        <v>761</v>
      </c>
      <c r="J7" s="105" t="s">
        <v>762</v>
      </c>
      <c r="K7" s="105" t="s">
        <v>763</v>
      </c>
      <c r="L7" s="105" t="s">
        <v>764</v>
      </c>
      <c r="M7" s="105" t="s">
        <v>765</v>
      </c>
      <c r="N7" s="105" t="s">
        <v>766</v>
      </c>
      <c r="O7" s="105" t="s">
        <v>767</v>
      </c>
      <c r="P7" s="106" t="s">
        <v>768</v>
      </c>
    </row>
    <row r="8" spans="1:16">
      <c r="A8" s="71"/>
      <c r="B8" s="72" t="s">
        <v>489</v>
      </c>
      <c r="C8" s="73"/>
      <c r="D8" s="74"/>
      <c r="E8" s="75"/>
      <c r="F8" s="76"/>
      <c r="G8" s="77">
        <v>0</v>
      </c>
      <c r="H8" s="78" t="s">
        <v>769</v>
      </c>
      <c r="I8" s="107"/>
      <c r="J8" s="107"/>
      <c r="K8" s="107"/>
      <c r="L8" s="107"/>
      <c r="M8" s="107"/>
      <c r="N8" s="107"/>
      <c r="O8" s="107"/>
      <c r="P8" s="108"/>
    </row>
    <row r="9" spans="1:16">
      <c r="A9" s="71"/>
      <c r="B9" s="79"/>
      <c r="C9" s="80"/>
      <c r="D9" s="81"/>
      <c r="E9" s="82"/>
      <c r="F9" s="83"/>
      <c r="G9" s="84"/>
      <c r="H9" s="78" t="s">
        <v>770</v>
      </c>
      <c r="I9" s="107"/>
      <c r="J9" s="107"/>
      <c r="K9" s="107"/>
      <c r="L9" s="107"/>
      <c r="M9" s="107"/>
      <c r="N9" s="107"/>
      <c r="O9" s="107"/>
      <c r="P9" s="108"/>
    </row>
    <row r="10" spans="1:16">
      <c r="A10" s="71"/>
      <c r="B10" s="79"/>
      <c r="C10" s="80"/>
      <c r="D10" s="81"/>
      <c r="E10" s="82"/>
      <c r="F10" s="83"/>
      <c r="G10" s="84"/>
      <c r="H10" s="78" t="s">
        <v>630</v>
      </c>
      <c r="I10" s="107"/>
      <c r="J10" s="107"/>
      <c r="K10" s="107"/>
      <c r="L10" s="107"/>
      <c r="M10" s="107"/>
      <c r="N10" s="107"/>
      <c r="O10" s="107"/>
      <c r="P10" s="108"/>
    </row>
    <row r="11" ht="16.5" spans="1:16">
      <c r="A11" s="71"/>
      <c r="B11" s="79"/>
      <c r="C11" s="80"/>
      <c r="D11" s="81"/>
      <c r="E11" s="82"/>
      <c r="F11" s="83"/>
      <c r="G11" s="84"/>
      <c r="H11" s="85" t="s">
        <v>771</v>
      </c>
      <c r="I11" s="107"/>
      <c r="J11" s="107"/>
      <c r="K11" s="107"/>
      <c r="L11" s="107"/>
      <c r="M11" s="107"/>
      <c r="N11" s="107"/>
      <c r="O11" s="107"/>
      <c r="P11" s="108"/>
    </row>
    <row r="12" ht="16.5" spans="1:16">
      <c r="A12" s="71"/>
      <c r="B12" s="86"/>
      <c r="C12" s="87"/>
      <c r="D12" s="88"/>
      <c r="E12" s="89"/>
      <c r="F12" s="90"/>
      <c r="G12" s="91"/>
      <c r="H12" s="92" t="s">
        <v>772</v>
      </c>
      <c r="I12" s="109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1">
        <v>0</v>
      </c>
    </row>
    <row r="13" spans="1:16">
      <c r="A13" s="71"/>
      <c r="B13" s="72" t="s">
        <v>491</v>
      </c>
      <c r="C13" s="73"/>
      <c r="D13" s="74"/>
      <c r="E13" s="75"/>
      <c r="F13" s="76"/>
      <c r="G13" s="77">
        <v>0</v>
      </c>
      <c r="H13" s="93" t="s">
        <v>769</v>
      </c>
      <c r="I13" s="107"/>
      <c r="J13" s="107"/>
      <c r="K13" s="107"/>
      <c r="L13" s="107"/>
      <c r="M13" s="107"/>
      <c r="N13" s="107"/>
      <c r="O13" s="107"/>
      <c r="P13" s="108"/>
    </row>
    <row r="14" spans="1:16">
      <c r="A14" s="71"/>
      <c r="B14" s="79"/>
      <c r="C14" s="80"/>
      <c r="D14" s="81"/>
      <c r="E14" s="82"/>
      <c r="F14" s="83"/>
      <c r="G14" s="84"/>
      <c r="H14" s="78" t="s">
        <v>770</v>
      </c>
      <c r="I14" s="107"/>
      <c r="J14" s="107"/>
      <c r="K14" s="107"/>
      <c r="L14" s="107"/>
      <c r="M14" s="107"/>
      <c r="N14" s="107"/>
      <c r="O14" s="107"/>
      <c r="P14" s="108"/>
    </row>
    <row r="15" spans="1:16">
      <c r="A15" s="71"/>
      <c r="B15" s="79"/>
      <c r="C15" s="80"/>
      <c r="D15" s="81"/>
      <c r="E15" s="82"/>
      <c r="F15" s="83"/>
      <c r="G15" s="84"/>
      <c r="H15" s="78" t="s">
        <v>630</v>
      </c>
      <c r="I15" s="107"/>
      <c r="J15" s="107"/>
      <c r="K15" s="107"/>
      <c r="L15" s="107"/>
      <c r="M15" s="107"/>
      <c r="N15" s="107"/>
      <c r="O15" s="107"/>
      <c r="P15" s="108"/>
    </row>
    <row r="16" ht="16.5" spans="1:16">
      <c r="A16" s="71"/>
      <c r="B16" s="79"/>
      <c r="C16" s="80"/>
      <c r="D16" s="81"/>
      <c r="E16" s="82"/>
      <c r="F16" s="83"/>
      <c r="G16" s="84"/>
      <c r="H16" s="85" t="s">
        <v>771</v>
      </c>
      <c r="I16" s="107"/>
      <c r="J16" s="107"/>
      <c r="K16" s="107"/>
      <c r="L16" s="107"/>
      <c r="M16" s="107"/>
      <c r="N16" s="107"/>
      <c r="O16" s="107"/>
      <c r="P16" s="108"/>
    </row>
    <row r="17" ht="16.5" spans="1:16">
      <c r="A17" s="71"/>
      <c r="B17" s="86"/>
      <c r="C17" s="87"/>
      <c r="D17" s="88"/>
      <c r="E17" s="89"/>
      <c r="F17" s="90"/>
      <c r="G17" s="91"/>
      <c r="H17" s="92" t="s">
        <v>772</v>
      </c>
      <c r="I17" s="109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  <c r="O17" s="110">
        <v>0</v>
      </c>
      <c r="P17" s="111">
        <v>0</v>
      </c>
    </row>
    <row r="18" spans="1:16">
      <c r="A18" s="71"/>
      <c r="B18" s="72" t="s">
        <v>493</v>
      </c>
      <c r="C18" s="73"/>
      <c r="D18" s="74"/>
      <c r="E18" s="75"/>
      <c r="F18" s="76"/>
      <c r="G18" s="77">
        <v>0</v>
      </c>
      <c r="H18" s="93" t="s">
        <v>769</v>
      </c>
      <c r="I18" s="107"/>
      <c r="J18" s="107"/>
      <c r="K18" s="107"/>
      <c r="L18" s="107"/>
      <c r="M18" s="107"/>
      <c r="N18" s="107"/>
      <c r="O18" s="107"/>
      <c r="P18" s="108"/>
    </row>
    <row r="19" spans="1:16">
      <c r="A19" s="71"/>
      <c r="B19" s="79"/>
      <c r="C19" s="80"/>
      <c r="D19" s="81"/>
      <c r="E19" s="82"/>
      <c r="F19" s="83"/>
      <c r="G19" s="84"/>
      <c r="H19" s="78" t="s">
        <v>770</v>
      </c>
      <c r="I19" s="107"/>
      <c r="J19" s="107"/>
      <c r="K19" s="107"/>
      <c r="L19" s="107"/>
      <c r="M19" s="107"/>
      <c r="N19" s="107"/>
      <c r="O19" s="107"/>
      <c r="P19" s="108"/>
    </row>
    <row r="20" spans="1:16">
      <c r="A20" s="71"/>
      <c r="B20" s="79"/>
      <c r="C20" s="80"/>
      <c r="D20" s="81"/>
      <c r="E20" s="82"/>
      <c r="F20" s="83"/>
      <c r="G20" s="84"/>
      <c r="H20" s="78" t="s">
        <v>630</v>
      </c>
      <c r="I20" s="107"/>
      <c r="J20" s="107"/>
      <c r="K20" s="107"/>
      <c r="L20" s="107"/>
      <c r="M20" s="107"/>
      <c r="N20" s="107"/>
      <c r="O20" s="107"/>
      <c r="P20" s="108"/>
    </row>
    <row r="21" ht="16.5" spans="1:16">
      <c r="A21" s="71"/>
      <c r="B21" s="79"/>
      <c r="C21" s="80"/>
      <c r="D21" s="81"/>
      <c r="E21" s="82"/>
      <c r="F21" s="83"/>
      <c r="G21" s="84"/>
      <c r="H21" s="85" t="s">
        <v>771</v>
      </c>
      <c r="I21" s="107"/>
      <c r="J21" s="107"/>
      <c r="K21" s="107"/>
      <c r="L21" s="107"/>
      <c r="M21" s="107"/>
      <c r="N21" s="107"/>
      <c r="O21" s="107"/>
      <c r="P21" s="108"/>
    </row>
    <row r="22" ht="16.5" spans="1:16">
      <c r="A22" s="71"/>
      <c r="B22" s="86"/>
      <c r="C22" s="87"/>
      <c r="D22" s="88"/>
      <c r="E22" s="89"/>
      <c r="F22" s="90"/>
      <c r="G22" s="91"/>
      <c r="H22" s="92" t="s">
        <v>772</v>
      </c>
      <c r="I22" s="109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1">
        <v>0</v>
      </c>
    </row>
    <row r="23" spans="1:16">
      <c r="A23" s="71"/>
      <c r="B23" s="72" t="s">
        <v>495</v>
      </c>
      <c r="C23" s="73"/>
      <c r="D23" s="74"/>
      <c r="E23" s="75"/>
      <c r="F23" s="76"/>
      <c r="G23" s="77">
        <v>0</v>
      </c>
      <c r="H23" s="93" t="s">
        <v>769</v>
      </c>
      <c r="I23" s="107"/>
      <c r="J23" s="107"/>
      <c r="K23" s="107"/>
      <c r="L23" s="107"/>
      <c r="M23" s="107"/>
      <c r="N23" s="107"/>
      <c r="O23" s="107"/>
      <c r="P23" s="108"/>
    </row>
    <row r="24" spans="1:16">
      <c r="A24" s="71"/>
      <c r="B24" s="79"/>
      <c r="C24" s="80"/>
      <c r="D24" s="81"/>
      <c r="E24" s="82"/>
      <c r="F24" s="83"/>
      <c r="G24" s="84"/>
      <c r="H24" s="78" t="s">
        <v>770</v>
      </c>
      <c r="I24" s="107"/>
      <c r="J24" s="107"/>
      <c r="K24" s="107"/>
      <c r="L24" s="107"/>
      <c r="M24" s="107"/>
      <c r="N24" s="107"/>
      <c r="O24" s="107"/>
      <c r="P24" s="108"/>
    </row>
    <row r="25" spans="1:16">
      <c r="A25" s="71"/>
      <c r="B25" s="79"/>
      <c r="C25" s="80"/>
      <c r="D25" s="81"/>
      <c r="E25" s="82"/>
      <c r="F25" s="83"/>
      <c r="G25" s="84"/>
      <c r="H25" s="78" t="s">
        <v>630</v>
      </c>
      <c r="I25" s="107"/>
      <c r="J25" s="107"/>
      <c r="K25" s="107"/>
      <c r="L25" s="107"/>
      <c r="M25" s="107"/>
      <c r="N25" s="107"/>
      <c r="O25" s="107"/>
      <c r="P25" s="108"/>
    </row>
    <row r="26" ht="16.5" spans="1:16">
      <c r="A26" s="71"/>
      <c r="B26" s="79"/>
      <c r="C26" s="80"/>
      <c r="D26" s="81"/>
      <c r="E26" s="82"/>
      <c r="F26" s="83"/>
      <c r="G26" s="84"/>
      <c r="H26" s="85" t="s">
        <v>771</v>
      </c>
      <c r="I26" s="107"/>
      <c r="J26" s="107"/>
      <c r="K26" s="107"/>
      <c r="L26" s="107"/>
      <c r="M26" s="107"/>
      <c r="N26" s="107"/>
      <c r="O26" s="107"/>
      <c r="P26" s="108"/>
    </row>
    <row r="27" ht="16.5" spans="1:16">
      <c r="A27" s="71"/>
      <c r="B27" s="86"/>
      <c r="C27" s="87"/>
      <c r="D27" s="88"/>
      <c r="E27" s="89"/>
      <c r="F27" s="90"/>
      <c r="G27" s="91"/>
      <c r="H27" s="92" t="s">
        <v>772</v>
      </c>
      <c r="I27" s="109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1">
        <v>0</v>
      </c>
    </row>
    <row r="28" spans="1:16">
      <c r="A28" s="71"/>
      <c r="B28" s="72" t="s">
        <v>573</v>
      </c>
      <c r="C28" s="73"/>
      <c r="D28" s="74"/>
      <c r="E28" s="75"/>
      <c r="F28" s="76"/>
      <c r="G28" s="77">
        <v>0</v>
      </c>
      <c r="H28" s="93" t="s">
        <v>769</v>
      </c>
      <c r="I28" s="107"/>
      <c r="J28" s="107"/>
      <c r="K28" s="107"/>
      <c r="L28" s="107"/>
      <c r="M28" s="107"/>
      <c r="N28" s="107"/>
      <c r="O28" s="107"/>
      <c r="P28" s="108"/>
    </row>
    <row r="29" spans="1:16">
      <c r="A29" s="71"/>
      <c r="B29" s="79"/>
      <c r="C29" s="80"/>
      <c r="D29" s="81"/>
      <c r="E29" s="82"/>
      <c r="F29" s="83"/>
      <c r="G29" s="84"/>
      <c r="H29" s="78" t="s">
        <v>770</v>
      </c>
      <c r="I29" s="107"/>
      <c r="J29" s="107"/>
      <c r="K29" s="107"/>
      <c r="L29" s="107"/>
      <c r="M29" s="107"/>
      <c r="N29" s="107"/>
      <c r="O29" s="107"/>
      <c r="P29" s="108"/>
    </row>
    <row r="30" spans="1:16">
      <c r="A30" s="71"/>
      <c r="B30" s="79"/>
      <c r="C30" s="80"/>
      <c r="D30" s="81"/>
      <c r="E30" s="82"/>
      <c r="F30" s="83"/>
      <c r="G30" s="84"/>
      <c r="H30" s="78" t="s">
        <v>630</v>
      </c>
      <c r="I30" s="107"/>
      <c r="J30" s="107"/>
      <c r="K30" s="107"/>
      <c r="L30" s="107"/>
      <c r="M30" s="107"/>
      <c r="N30" s="107"/>
      <c r="O30" s="107"/>
      <c r="P30" s="108"/>
    </row>
    <row r="31" ht="16.5" spans="1:16">
      <c r="A31" s="71"/>
      <c r="B31" s="79"/>
      <c r="C31" s="80"/>
      <c r="D31" s="81"/>
      <c r="E31" s="82"/>
      <c r="F31" s="83"/>
      <c r="G31" s="84"/>
      <c r="H31" s="85" t="s">
        <v>771</v>
      </c>
      <c r="I31" s="107"/>
      <c r="J31" s="107"/>
      <c r="K31" s="107"/>
      <c r="L31" s="107"/>
      <c r="M31" s="107"/>
      <c r="N31" s="107"/>
      <c r="O31" s="107"/>
      <c r="P31" s="108"/>
    </row>
    <row r="32" ht="16.5" spans="1:16">
      <c r="A32" s="71"/>
      <c r="B32" s="86"/>
      <c r="C32" s="87"/>
      <c r="D32" s="88"/>
      <c r="E32" s="89"/>
      <c r="F32" s="90"/>
      <c r="G32" s="94"/>
      <c r="H32" s="92" t="s">
        <v>772</v>
      </c>
      <c r="I32" s="112"/>
      <c r="J32" s="113"/>
      <c r="K32" s="113"/>
      <c r="L32" s="113"/>
      <c r="M32" s="113"/>
      <c r="N32" s="113"/>
      <c r="O32" s="113"/>
      <c r="P32" s="114"/>
    </row>
    <row r="33" ht="26.25" customHeight="1" spans="2:16">
      <c r="B33" s="95" t="s">
        <v>773</v>
      </c>
      <c r="C33" s="96"/>
      <c r="D33" s="96"/>
      <c r="E33" s="96"/>
      <c r="F33" s="97"/>
      <c r="G33" s="98">
        <v>0</v>
      </c>
      <c r="H33" s="99"/>
      <c r="I33" s="115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7">
        <v>0</v>
      </c>
    </row>
    <row r="35" spans="2:2">
      <c r="B35" s="62" t="s">
        <v>774</v>
      </c>
    </row>
    <row r="36" spans="2:2">
      <c r="B36" s="62" t="s">
        <v>775</v>
      </c>
    </row>
  </sheetData>
  <mergeCells count="40">
    <mergeCell ref="B3:P3"/>
    <mergeCell ref="I6:P6"/>
    <mergeCell ref="B33:E33"/>
    <mergeCell ref="B6:B7"/>
    <mergeCell ref="B8:B12"/>
    <mergeCell ref="B13:B17"/>
    <mergeCell ref="B18:B22"/>
    <mergeCell ref="B23:B27"/>
    <mergeCell ref="B28:B32"/>
    <mergeCell ref="C6:C7"/>
    <mergeCell ref="C8:C12"/>
    <mergeCell ref="C13:C17"/>
    <mergeCell ref="C18:C22"/>
    <mergeCell ref="C23:C27"/>
    <mergeCell ref="C28:C32"/>
    <mergeCell ref="D6:D7"/>
    <mergeCell ref="D8:D12"/>
    <mergeCell ref="D13:D17"/>
    <mergeCell ref="D18:D22"/>
    <mergeCell ref="D23:D27"/>
    <mergeCell ref="D28:D32"/>
    <mergeCell ref="E6:E7"/>
    <mergeCell ref="E8:E12"/>
    <mergeCell ref="E13:E17"/>
    <mergeCell ref="E18:E22"/>
    <mergeCell ref="E23:E27"/>
    <mergeCell ref="E28:E32"/>
    <mergeCell ref="F6:F7"/>
    <mergeCell ref="F8:F12"/>
    <mergeCell ref="F13:F17"/>
    <mergeCell ref="F18:F22"/>
    <mergeCell ref="F23:F27"/>
    <mergeCell ref="F28:F32"/>
    <mergeCell ref="G6:G7"/>
    <mergeCell ref="G8:G12"/>
    <mergeCell ref="G13:G17"/>
    <mergeCell ref="G18:G22"/>
    <mergeCell ref="G23:G27"/>
    <mergeCell ref="G28:G32"/>
    <mergeCell ref="H6:H7"/>
  </mergeCells>
  <pageMargins left="0.118110236220472" right="0.118110236220472" top="0.748031496062992" bottom="0.748031496062992" header="0.31496062992126" footer="0.31496062992126"/>
  <pageSetup paperSize="9" scale="6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91"/>
  <sheetViews>
    <sheetView showGridLines="0" tabSelected="1" topLeftCell="A28" workbookViewId="0">
      <selection activeCell="F18" sqref="F18"/>
    </sheetView>
  </sheetViews>
  <sheetFormatPr defaultColWidth="9.14285714285714" defaultRowHeight="12.75" outlineLevelCol="5"/>
  <cols>
    <col min="1" max="1" width="1.57142857142857" style="1" customWidth="1"/>
    <col min="2" max="2" width="39.1428571428571" style="1" customWidth="1"/>
    <col min="3" max="6" width="20.7142857142857" style="1" customWidth="1"/>
    <col min="7" max="16384" width="9.14285714285714" style="1"/>
  </cols>
  <sheetData>
    <row r="1" ht="15.75" spans="6:6">
      <c r="F1" s="2" t="s">
        <v>776</v>
      </c>
    </row>
    <row r="2" ht="15.75" customHeight="1" spans="2:6">
      <c r="B2" s="3" t="s">
        <v>777</v>
      </c>
      <c r="C2" s="3"/>
      <c r="D2" s="3"/>
      <c r="E2" s="3"/>
      <c r="F2" s="3"/>
    </row>
    <row r="3" ht="18.75" customHeight="1"/>
    <row r="4" ht="15.75" spans="2:6">
      <c r="B4" s="3" t="s">
        <v>778</v>
      </c>
      <c r="C4" s="3"/>
      <c r="D4" s="3"/>
      <c r="E4" s="3"/>
      <c r="F4" s="3"/>
    </row>
    <row r="5" ht="13.5" spans="6:6">
      <c r="F5" s="4" t="s">
        <v>582</v>
      </c>
    </row>
    <row r="6" ht="50.25" customHeight="1" spans="2:6">
      <c r="B6" s="5" t="s">
        <v>779</v>
      </c>
      <c r="C6" s="6" t="s">
        <v>780</v>
      </c>
      <c r="D6" s="6" t="s">
        <v>781</v>
      </c>
      <c r="E6" s="6" t="s">
        <v>782</v>
      </c>
      <c r="F6" s="6" t="s">
        <v>783</v>
      </c>
    </row>
    <row r="7" ht="30" customHeight="1" spans="2:6">
      <c r="B7" s="7" t="s">
        <v>784</v>
      </c>
      <c r="C7" s="8">
        <v>22495313</v>
      </c>
      <c r="D7" s="9">
        <v>22920448</v>
      </c>
      <c r="E7" s="8">
        <v>19288463.34</v>
      </c>
      <c r="F7" s="8">
        <v>19646654</v>
      </c>
    </row>
    <row r="8" ht="30" customHeight="1" spans="2:6">
      <c r="B8" s="7" t="s">
        <v>785</v>
      </c>
      <c r="C8" s="10">
        <v>39372600</v>
      </c>
      <c r="D8" s="10">
        <v>35208399</v>
      </c>
      <c r="E8" s="10">
        <v>46643653.15</v>
      </c>
      <c r="F8" s="10">
        <v>47785259</v>
      </c>
    </row>
    <row r="9" ht="30" customHeight="1" spans="2:6">
      <c r="B9" s="11" t="s">
        <v>786</v>
      </c>
      <c r="C9" s="12">
        <v>13888757</v>
      </c>
      <c r="D9" s="13">
        <v>19869512</v>
      </c>
      <c r="E9" s="12">
        <v>20218354.7</v>
      </c>
      <c r="F9" s="12">
        <v>21008557</v>
      </c>
    </row>
    <row r="10" ht="13.5" customHeight="1" spans="2:6">
      <c r="B10" s="14" t="s">
        <v>604</v>
      </c>
      <c r="C10" s="15">
        <f>SUM(C7:C9)</f>
        <v>75756670</v>
      </c>
      <c r="D10" s="15">
        <f>SUM(D7:D9)</f>
        <v>77998359</v>
      </c>
      <c r="E10" s="15">
        <f>E7+E8+E9</f>
        <v>86150471.19</v>
      </c>
      <c r="F10" s="15">
        <f>F7+F8+F9</f>
        <v>88440470</v>
      </c>
    </row>
    <row r="11" ht="15" customHeight="1" spans="2:6">
      <c r="B11" s="16"/>
      <c r="C11" s="17"/>
      <c r="D11" s="17"/>
      <c r="E11" s="17"/>
      <c r="F11" s="17"/>
    </row>
    <row r="12" spans="2:2">
      <c r="B12" s="18" t="s">
        <v>787</v>
      </c>
    </row>
    <row r="14" ht="15.75" spans="2:6">
      <c r="B14" s="3" t="s">
        <v>788</v>
      </c>
      <c r="C14" s="3"/>
      <c r="D14" s="3"/>
      <c r="E14" s="3"/>
      <c r="F14" s="3"/>
    </row>
    <row r="15" ht="13.5" spans="6:6">
      <c r="F15" s="4" t="s">
        <v>582</v>
      </c>
    </row>
    <row r="16" ht="48" customHeight="1" spans="2:6">
      <c r="B16" s="5" t="s">
        <v>789</v>
      </c>
      <c r="C16" s="6" t="s">
        <v>780</v>
      </c>
      <c r="D16" s="6" t="s">
        <v>781</v>
      </c>
      <c r="E16" s="6" t="s">
        <v>782</v>
      </c>
      <c r="F16" s="6" t="s">
        <v>783</v>
      </c>
    </row>
    <row r="17" ht="30" customHeight="1" spans="2:6">
      <c r="B17" s="7" t="s">
        <v>784</v>
      </c>
      <c r="C17" s="8">
        <v>0</v>
      </c>
      <c r="D17" s="8">
        <v>0</v>
      </c>
      <c r="E17" s="8">
        <v>0</v>
      </c>
      <c r="F17" s="8">
        <v>297000</v>
      </c>
    </row>
    <row r="18" ht="30" customHeight="1" spans="2:6">
      <c r="B18" s="7" t="s">
        <v>785</v>
      </c>
      <c r="C18" s="19">
        <v>0</v>
      </c>
      <c r="D18" s="19">
        <v>0</v>
      </c>
      <c r="E18" s="19">
        <v>0</v>
      </c>
      <c r="F18" s="19">
        <v>0</v>
      </c>
    </row>
    <row r="19" ht="30" customHeight="1" spans="2:6">
      <c r="B19" s="11" t="s">
        <v>786</v>
      </c>
      <c r="C19" s="12">
        <v>0</v>
      </c>
      <c r="D19" s="12">
        <v>0</v>
      </c>
      <c r="E19" s="12">
        <v>0</v>
      </c>
      <c r="F19" s="12">
        <v>0</v>
      </c>
    </row>
    <row r="20" ht="13.5" customHeight="1" spans="2:6">
      <c r="B20" s="14" t="s">
        <v>604</v>
      </c>
      <c r="C20" s="15">
        <f>SUM(C17:C19)</f>
        <v>0</v>
      </c>
      <c r="D20" s="15">
        <v>0</v>
      </c>
      <c r="E20" s="15">
        <v>0</v>
      </c>
      <c r="F20" s="15">
        <f>F17+F18+F19</f>
        <v>297000</v>
      </c>
    </row>
    <row r="21" ht="15" customHeight="1" spans="2:6">
      <c r="B21" s="16"/>
      <c r="C21" s="17"/>
      <c r="D21" s="17"/>
      <c r="E21" s="17"/>
      <c r="F21" s="17"/>
    </row>
    <row r="22" ht="15" customHeight="1" spans="2:6">
      <c r="B22" s="18" t="s">
        <v>787</v>
      </c>
      <c r="C22" s="20"/>
      <c r="D22" s="20"/>
      <c r="E22" s="20"/>
      <c r="F22" s="20"/>
    </row>
    <row r="23" ht="10.5" customHeight="1" spans="2:6">
      <c r="B23" s="21"/>
      <c r="C23" s="20"/>
      <c r="D23" s="20"/>
      <c r="E23" s="20"/>
      <c r="F23" s="20"/>
    </row>
    <row r="24" ht="15" customHeight="1" spans="2:6">
      <c r="B24" s="22" t="s">
        <v>790</v>
      </c>
      <c r="C24" s="22"/>
      <c r="D24" s="22"/>
      <c r="E24" s="22"/>
      <c r="F24" s="22"/>
    </row>
    <row r="25" ht="13.5" spans="5:6">
      <c r="E25" s="4"/>
      <c r="F25" s="4" t="s">
        <v>582</v>
      </c>
    </row>
    <row r="26" ht="48" customHeight="1" spans="2:6">
      <c r="B26" s="23"/>
      <c r="C26" s="24" t="s">
        <v>791</v>
      </c>
      <c r="D26" s="25" t="s">
        <v>792</v>
      </c>
      <c r="E26" s="26" t="s">
        <v>793</v>
      </c>
      <c r="F26" s="27" t="s">
        <v>792</v>
      </c>
    </row>
    <row r="27" ht="34.5" customHeight="1" spans="1:6">
      <c r="A27" s="28"/>
      <c r="B27" s="29" t="s">
        <v>794</v>
      </c>
      <c r="C27" s="30">
        <v>45</v>
      </c>
      <c r="D27" s="31">
        <v>5041341.82</v>
      </c>
      <c r="E27" s="32">
        <v>5</v>
      </c>
      <c r="F27" s="33">
        <v>281157</v>
      </c>
    </row>
    <row r="28" spans="2:2">
      <c r="B28" s="1" t="s">
        <v>787</v>
      </c>
    </row>
    <row r="29" ht="13.5" spans="2:6">
      <c r="B29" s="34"/>
      <c r="C29" s="34"/>
      <c r="D29" s="34"/>
      <c r="E29" s="34"/>
      <c r="F29" s="4" t="s">
        <v>582</v>
      </c>
    </row>
    <row r="30" ht="36.75" customHeight="1" spans="2:6">
      <c r="B30" s="35" t="s">
        <v>795</v>
      </c>
      <c r="C30" s="36"/>
      <c r="D30" s="36"/>
      <c r="E30" s="37"/>
      <c r="F30" s="38" t="s">
        <v>796</v>
      </c>
    </row>
    <row r="31" ht="15" customHeight="1" spans="2:6">
      <c r="B31" s="39" t="s">
        <v>797</v>
      </c>
      <c r="C31" s="40"/>
      <c r="D31" s="40"/>
      <c r="E31" s="41"/>
      <c r="F31" s="42">
        <v>256276.7</v>
      </c>
    </row>
    <row r="32" ht="15" customHeight="1" spans="2:6">
      <c r="B32" s="43" t="s">
        <v>798</v>
      </c>
      <c r="C32" s="44"/>
      <c r="D32" s="44"/>
      <c r="E32" s="45"/>
      <c r="F32" s="46">
        <v>159364.5</v>
      </c>
    </row>
    <row r="33" ht="15" customHeight="1" spans="2:6">
      <c r="B33" s="47" t="s">
        <v>799</v>
      </c>
      <c r="C33" s="48"/>
      <c r="D33" s="48"/>
      <c r="E33" s="49"/>
      <c r="F33" s="46">
        <v>2500</v>
      </c>
    </row>
    <row r="34" ht="15" customHeight="1" spans="2:6">
      <c r="B34" s="47" t="s">
        <v>800</v>
      </c>
      <c r="C34" s="48"/>
      <c r="D34" s="48"/>
      <c r="E34" s="49"/>
      <c r="F34" s="46">
        <v>2500</v>
      </c>
    </row>
    <row r="35" ht="15" customHeight="1" spans="2:6">
      <c r="B35" s="50" t="s">
        <v>801</v>
      </c>
      <c r="C35" s="51"/>
      <c r="D35" s="51"/>
      <c r="E35" s="52"/>
      <c r="F35" s="46">
        <v>0</v>
      </c>
    </row>
    <row r="36" ht="15" customHeight="1" spans="2:6">
      <c r="B36" s="47" t="s">
        <v>802</v>
      </c>
      <c r="C36" s="48"/>
      <c r="D36" s="48"/>
      <c r="E36" s="49"/>
      <c r="F36" s="46">
        <v>0</v>
      </c>
    </row>
    <row r="37" ht="15" customHeight="1" spans="2:6">
      <c r="B37" s="47" t="s">
        <v>803</v>
      </c>
      <c r="C37" s="48"/>
      <c r="D37" s="48"/>
      <c r="E37" s="49"/>
      <c r="F37" s="46">
        <v>152836.2</v>
      </c>
    </row>
    <row r="38" ht="15" customHeight="1" spans="2:6">
      <c r="B38" s="47" t="s">
        <v>804</v>
      </c>
      <c r="C38" s="48"/>
      <c r="D38" s="48"/>
      <c r="E38" s="49"/>
      <c r="F38" s="46">
        <v>187277.75</v>
      </c>
    </row>
    <row r="39" ht="15" customHeight="1" spans="2:6">
      <c r="B39" s="47" t="s">
        <v>805</v>
      </c>
      <c r="C39" s="48"/>
      <c r="D39" s="48"/>
      <c r="E39" s="49"/>
      <c r="F39" s="46">
        <v>45168.2</v>
      </c>
    </row>
    <row r="40" ht="15" customHeight="1" spans="2:6">
      <c r="B40" s="47" t="s">
        <v>806</v>
      </c>
      <c r="C40" s="48"/>
      <c r="D40" s="48"/>
      <c r="E40" s="49"/>
      <c r="F40" s="46">
        <v>132005.2</v>
      </c>
    </row>
    <row r="41" ht="15" customHeight="1" spans="2:6">
      <c r="B41" s="43" t="s">
        <v>807</v>
      </c>
      <c r="C41" s="44"/>
      <c r="D41" s="44"/>
      <c r="E41" s="45"/>
      <c r="F41" s="46">
        <v>75158</v>
      </c>
    </row>
    <row r="42" ht="15" customHeight="1" spans="2:6">
      <c r="B42" s="43" t="s">
        <v>808</v>
      </c>
      <c r="C42" s="44"/>
      <c r="D42" s="44"/>
      <c r="E42" s="45"/>
      <c r="F42" s="46">
        <v>75158</v>
      </c>
    </row>
    <row r="43" ht="15" customHeight="1" spans="2:6">
      <c r="B43" s="47" t="s">
        <v>809</v>
      </c>
      <c r="C43" s="48"/>
      <c r="D43" s="48"/>
      <c r="E43" s="49"/>
      <c r="F43" s="46">
        <v>20048.6</v>
      </c>
    </row>
    <row r="44" ht="15" customHeight="1" spans="2:6">
      <c r="B44" s="47" t="s">
        <v>810</v>
      </c>
      <c r="C44" s="48"/>
      <c r="D44" s="48"/>
      <c r="E44" s="49"/>
      <c r="F44" s="46">
        <v>449682.33</v>
      </c>
    </row>
    <row r="45" ht="15" customHeight="1" spans="2:6">
      <c r="B45" s="43" t="s">
        <v>811</v>
      </c>
      <c r="C45" s="44"/>
      <c r="D45" s="44"/>
      <c r="E45" s="45"/>
      <c r="F45" s="46">
        <v>449682.33</v>
      </c>
    </row>
    <row r="46" ht="15" customHeight="1" spans="2:6">
      <c r="B46" s="43" t="s">
        <v>812</v>
      </c>
      <c r="C46" s="44"/>
      <c r="D46" s="44"/>
      <c r="E46" s="45"/>
      <c r="F46" s="46">
        <v>449682.33</v>
      </c>
    </row>
    <row r="47" ht="15" customHeight="1" spans="2:6">
      <c r="B47" s="47" t="s">
        <v>813</v>
      </c>
      <c r="C47" s="48"/>
      <c r="D47" s="48"/>
      <c r="E47" s="49"/>
      <c r="F47" s="46">
        <v>9943.2</v>
      </c>
    </row>
    <row r="48" ht="15" customHeight="1" spans="2:6">
      <c r="B48" s="43" t="s">
        <v>814</v>
      </c>
      <c r="C48" s="44"/>
      <c r="D48" s="44"/>
      <c r="E48" s="45"/>
      <c r="F48" s="46">
        <v>9943.2</v>
      </c>
    </row>
    <row r="49" ht="15" customHeight="1" spans="2:6">
      <c r="B49" s="43" t="s">
        <v>815</v>
      </c>
      <c r="C49" s="44"/>
      <c r="D49" s="44"/>
      <c r="E49" s="45"/>
      <c r="F49" s="46">
        <v>9943.2</v>
      </c>
    </row>
    <row r="50" ht="15" customHeight="1" spans="2:6">
      <c r="B50" s="50" t="s">
        <v>816</v>
      </c>
      <c r="C50" s="51"/>
      <c r="D50" s="51"/>
      <c r="E50" s="52"/>
      <c r="F50" s="46">
        <v>65367.53</v>
      </c>
    </row>
    <row r="51" ht="15" customHeight="1" spans="2:6">
      <c r="B51" s="50" t="s">
        <v>817</v>
      </c>
      <c r="C51" s="51"/>
      <c r="D51" s="51"/>
      <c r="E51" s="52"/>
      <c r="F51" s="46">
        <v>60266.04</v>
      </c>
    </row>
    <row r="52" ht="15" customHeight="1" spans="2:6">
      <c r="B52" s="47" t="s">
        <v>818</v>
      </c>
      <c r="C52" s="48"/>
      <c r="D52" s="48"/>
      <c r="E52" s="49"/>
      <c r="F52" s="46">
        <v>968935.5</v>
      </c>
    </row>
    <row r="53" ht="15" customHeight="1" spans="2:6">
      <c r="B53" s="50" t="s">
        <v>819</v>
      </c>
      <c r="C53" s="51"/>
      <c r="D53" s="51"/>
      <c r="E53" s="52"/>
      <c r="F53" s="46">
        <v>12410</v>
      </c>
    </row>
    <row r="54" ht="15" customHeight="1" spans="2:6">
      <c r="B54" s="50" t="s">
        <v>820</v>
      </c>
      <c r="C54" s="51"/>
      <c r="D54" s="51"/>
      <c r="E54" s="52"/>
      <c r="F54" s="46">
        <v>1129151.4</v>
      </c>
    </row>
    <row r="55" ht="15" customHeight="1" spans="2:6">
      <c r="B55" s="50" t="s">
        <v>821</v>
      </c>
      <c r="C55" s="51"/>
      <c r="D55" s="51"/>
      <c r="E55" s="52"/>
      <c r="F55" s="46">
        <v>150951.5</v>
      </c>
    </row>
    <row r="56" ht="15" customHeight="1" spans="2:6">
      <c r="B56" s="47" t="s">
        <v>822</v>
      </c>
      <c r="C56" s="48"/>
      <c r="D56" s="48"/>
      <c r="E56" s="49"/>
      <c r="F56" s="46">
        <v>4217.81</v>
      </c>
    </row>
    <row r="57" ht="15" customHeight="1" spans="2:6">
      <c r="B57" s="43" t="s">
        <v>823</v>
      </c>
      <c r="C57" s="44"/>
      <c r="D57" s="44"/>
      <c r="E57" s="45"/>
      <c r="F57" s="46">
        <v>4217.81</v>
      </c>
    </row>
    <row r="58" ht="15" customHeight="1" spans="2:6">
      <c r="B58" s="43" t="s">
        <v>824</v>
      </c>
      <c r="C58" s="44"/>
      <c r="D58" s="44"/>
      <c r="E58" s="45"/>
      <c r="F58" s="46">
        <v>4217.81</v>
      </c>
    </row>
    <row r="59" ht="15" customHeight="1" spans="2:6">
      <c r="B59" s="50" t="s">
        <v>825</v>
      </c>
      <c r="C59" s="51"/>
      <c r="D59" s="51"/>
      <c r="E59" s="52"/>
      <c r="F59" s="46">
        <v>127274.4</v>
      </c>
    </row>
    <row r="60" ht="15" customHeight="1" spans="2:6">
      <c r="B60" s="50" t="s">
        <v>826</v>
      </c>
      <c r="C60" s="51"/>
      <c r="D60" s="51"/>
      <c r="E60" s="52"/>
      <c r="F60" s="46">
        <v>50362.4</v>
      </c>
    </row>
    <row r="61" ht="15" customHeight="1" spans="2:6">
      <c r="B61" s="50" t="s">
        <v>827</v>
      </c>
      <c r="C61" s="51"/>
      <c r="D61" s="51"/>
      <c r="E61" s="52"/>
      <c r="F61" s="53">
        <v>128389.8</v>
      </c>
    </row>
    <row r="62" ht="15" customHeight="1" spans="2:6">
      <c r="B62" s="50" t="s">
        <v>828</v>
      </c>
      <c r="C62" s="51"/>
      <c r="D62" s="51"/>
      <c r="E62" s="52"/>
      <c r="F62" s="46">
        <v>139592.2</v>
      </c>
    </row>
    <row r="63" ht="15" customHeight="1" spans="2:6">
      <c r="B63" s="50" t="s">
        <v>829</v>
      </c>
      <c r="C63" s="51"/>
      <c r="D63" s="51"/>
      <c r="E63" s="52"/>
      <c r="F63" s="46">
        <v>30797.8</v>
      </c>
    </row>
    <row r="64" ht="15" customHeight="1" spans="2:6">
      <c r="B64" s="50" t="s">
        <v>830</v>
      </c>
      <c r="C64" s="51"/>
      <c r="D64" s="51"/>
      <c r="E64" s="52"/>
      <c r="F64" s="46">
        <v>30797.8</v>
      </c>
    </row>
    <row r="65" ht="15" customHeight="1" spans="2:6">
      <c r="B65" s="50" t="s">
        <v>831</v>
      </c>
      <c r="C65" s="51"/>
      <c r="D65" s="51"/>
      <c r="E65" s="52"/>
      <c r="F65" s="46">
        <v>43668.67</v>
      </c>
    </row>
    <row r="66" ht="13.5" customHeight="1" spans="2:6">
      <c r="B66" s="50" t="s">
        <v>832</v>
      </c>
      <c r="C66" s="51"/>
      <c r="D66" s="51"/>
      <c r="E66" s="52"/>
      <c r="F66" s="46">
        <v>73587.8</v>
      </c>
    </row>
    <row r="67" customHeight="1" spans="2:6">
      <c r="B67" s="50" t="s">
        <v>833</v>
      </c>
      <c r="C67" s="51"/>
      <c r="D67" s="51"/>
      <c r="E67" s="52"/>
      <c r="F67" s="53">
        <v>42411.6</v>
      </c>
    </row>
    <row r="68" spans="2:6">
      <c r="B68" s="50" t="s">
        <v>834</v>
      </c>
      <c r="C68" s="51"/>
      <c r="D68" s="51"/>
      <c r="E68" s="52"/>
      <c r="F68" s="46">
        <v>25971</v>
      </c>
    </row>
    <row r="69" spans="2:6">
      <c r="B69" s="50" t="s">
        <v>835</v>
      </c>
      <c r="C69" s="51"/>
      <c r="D69" s="51"/>
      <c r="E69" s="52"/>
      <c r="F69" s="46">
        <v>56133</v>
      </c>
    </row>
    <row r="70" customHeight="1" spans="2:6">
      <c r="B70" s="43" t="s">
        <v>836</v>
      </c>
      <c r="C70" s="44"/>
      <c r="D70" s="44"/>
      <c r="E70" s="45"/>
      <c r="F70" s="54">
        <v>19958.4</v>
      </c>
    </row>
    <row r="71" customHeight="1" spans="2:6">
      <c r="B71" s="43" t="s">
        <v>837</v>
      </c>
      <c r="C71" s="44"/>
      <c r="D71" s="44"/>
      <c r="E71" s="45"/>
      <c r="F71" s="54">
        <v>27442.8</v>
      </c>
    </row>
    <row r="72" customHeight="1" spans="2:6">
      <c r="B72" s="43" t="s">
        <v>838</v>
      </c>
      <c r="C72" s="44"/>
      <c r="D72" s="44"/>
      <c r="E72" s="45"/>
      <c r="F72" s="54">
        <v>53974.8</v>
      </c>
    </row>
    <row r="73" customHeight="1" spans="2:6">
      <c r="B73" s="43" t="s">
        <v>839</v>
      </c>
      <c r="C73" s="44"/>
      <c r="D73" s="44"/>
      <c r="E73" s="45"/>
      <c r="F73" s="54">
        <v>34927.2</v>
      </c>
    </row>
    <row r="74" spans="2:6">
      <c r="B74" s="43" t="s">
        <v>840</v>
      </c>
      <c r="C74" s="44"/>
      <c r="D74" s="44"/>
      <c r="E74" s="45"/>
      <c r="F74" s="54">
        <v>150999</v>
      </c>
    </row>
    <row r="75" customHeight="1" spans="2:6">
      <c r="B75" s="43" t="s">
        <v>841</v>
      </c>
      <c r="C75" s="44"/>
      <c r="D75" s="44"/>
      <c r="E75" s="45"/>
      <c r="F75" s="54">
        <v>28568.1</v>
      </c>
    </row>
    <row r="76" customHeight="1" spans="2:6">
      <c r="B76" s="43" t="s">
        <v>842</v>
      </c>
      <c r="C76" s="44"/>
      <c r="D76" s="44"/>
      <c r="E76" s="45"/>
      <c r="F76" s="54">
        <v>13404.6</v>
      </c>
    </row>
    <row r="77" customHeight="1" spans="2:6">
      <c r="B77" s="43" t="s">
        <v>843</v>
      </c>
      <c r="C77" s="44"/>
      <c r="D77" s="44"/>
      <c r="E77" s="45"/>
      <c r="F77" s="54">
        <v>44767.8</v>
      </c>
    </row>
    <row r="78" customHeight="1" spans="2:6">
      <c r="B78" s="50" t="s">
        <v>844</v>
      </c>
      <c r="C78" s="51"/>
      <c r="D78" s="51"/>
      <c r="E78" s="52"/>
      <c r="F78" s="54">
        <v>13613.6</v>
      </c>
    </row>
    <row r="79" customHeight="1" spans="2:6">
      <c r="B79" s="50" t="s">
        <v>845</v>
      </c>
      <c r="C79" s="51"/>
      <c r="D79" s="51"/>
      <c r="E79" s="52"/>
      <c r="F79" s="54">
        <v>45238.6</v>
      </c>
    </row>
    <row r="80" customHeight="1" spans="2:6">
      <c r="B80" s="43" t="s">
        <v>846</v>
      </c>
      <c r="C80" s="44"/>
      <c r="D80" s="44"/>
      <c r="E80" s="45"/>
      <c r="F80" s="54">
        <v>42884.54</v>
      </c>
    </row>
    <row r="81" customHeight="1" spans="2:6">
      <c r="B81" s="43" t="s">
        <v>847</v>
      </c>
      <c r="C81" s="44"/>
      <c r="D81" s="44"/>
      <c r="E81" s="45"/>
      <c r="F81" s="54">
        <v>0</v>
      </c>
    </row>
    <row r="82" spans="2:6">
      <c r="B82" s="43" t="s">
        <v>848</v>
      </c>
      <c r="C82" s="44"/>
      <c r="D82" s="44"/>
      <c r="E82" s="45"/>
      <c r="F82" s="54">
        <v>16290.07</v>
      </c>
    </row>
    <row r="83" customHeight="1" spans="2:6">
      <c r="B83" s="43" t="s">
        <v>849</v>
      </c>
      <c r="C83" s="44"/>
      <c r="D83" s="44"/>
      <c r="E83" s="45"/>
      <c r="F83" s="54">
        <v>65816.5</v>
      </c>
    </row>
    <row r="84" customHeight="1" spans="2:6">
      <c r="B84" s="55" t="s">
        <v>850</v>
      </c>
      <c r="C84" s="56"/>
      <c r="D84" s="56"/>
      <c r="E84" s="57"/>
      <c r="F84" s="54">
        <v>49500</v>
      </c>
    </row>
    <row r="85" spans="2:6">
      <c r="B85" s="55" t="s">
        <v>851</v>
      </c>
      <c r="C85" s="56"/>
      <c r="D85" s="56"/>
      <c r="E85" s="57"/>
      <c r="F85" s="46">
        <v>19305</v>
      </c>
    </row>
    <row r="86" spans="2:6">
      <c r="B86" s="43" t="s">
        <v>852</v>
      </c>
      <c r="C86" s="44"/>
      <c r="D86" s="44"/>
      <c r="E86" s="45"/>
      <c r="F86" s="53">
        <v>6006</v>
      </c>
    </row>
    <row r="87" spans="2:6">
      <c r="B87" s="43" t="s">
        <v>853</v>
      </c>
      <c r="C87" s="44"/>
      <c r="D87" s="44"/>
      <c r="E87" s="45"/>
      <c r="F87" s="53">
        <v>0</v>
      </c>
    </row>
    <row r="88" spans="2:6">
      <c r="B88" s="43" t="s">
        <v>854</v>
      </c>
      <c r="C88" s="44"/>
      <c r="D88" s="44"/>
      <c r="E88" s="45"/>
      <c r="F88" s="53">
        <v>50000</v>
      </c>
    </row>
    <row r="89" spans="2:6">
      <c r="B89" s="43" t="s">
        <v>855</v>
      </c>
      <c r="C89" s="44"/>
      <c r="D89" s="44"/>
      <c r="E89" s="45"/>
      <c r="F89" s="53">
        <v>41912.2</v>
      </c>
    </row>
    <row r="90" spans="2:6">
      <c r="B90" s="43" t="s">
        <v>856</v>
      </c>
      <c r="C90" s="44"/>
      <c r="D90" s="44"/>
      <c r="E90" s="45"/>
      <c r="F90" s="53">
        <v>4004</v>
      </c>
    </row>
    <row r="91" ht="13.5" spans="2:6">
      <c r="B91" s="58" t="s">
        <v>857</v>
      </c>
      <c r="C91" s="59"/>
      <c r="D91" s="59"/>
      <c r="E91" s="60"/>
      <c r="F91" s="61">
        <v>41136.48</v>
      </c>
    </row>
  </sheetData>
  <mergeCells count="76">
    <mergeCell ref="B2:F2"/>
    <mergeCell ref="B4:F4"/>
    <mergeCell ref="B14:F14"/>
    <mergeCell ref="B24:F24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B67:E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10:B11"/>
    <mergeCell ref="B20:B21"/>
    <mergeCell ref="C10:C11"/>
    <mergeCell ref="C20:C21"/>
    <mergeCell ref="D10:D11"/>
    <mergeCell ref="D20:D21"/>
    <mergeCell ref="E10:E11"/>
    <mergeCell ref="E20:E21"/>
    <mergeCell ref="F10:F11"/>
    <mergeCell ref="F20:F21"/>
  </mergeCells>
  <pageMargins left="0.31496062992126" right="0.31496062992126" top="0.354330708661417" bottom="0.354330708661417" header="0.31496062992126" footer="0.31496062992126"/>
  <pageSetup paperSize="9" scale="75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J145"/>
  <sheetViews>
    <sheetView showGridLines="0" zoomScale="91" zoomScaleNormal="91" topLeftCell="A132" workbookViewId="0">
      <selection activeCell="O52" sqref="O52"/>
    </sheetView>
  </sheetViews>
  <sheetFormatPr defaultColWidth="9" defaultRowHeight="15.75"/>
  <cols>
    <col min="1" max="1" width="6.71428571428571" style="1" customWidth="1"/>
    <col min="2" max="2" width="21.7142857142857" style="1" customWidth="1"/>
    <col min="3" max="3" width="45.7142857142857" style="1" customWidth="1"/>
    <col min="4" max="4" width="7.57142857142857" style="1" customWidth="1"/>
    <col min="5" max="8" width="18.2857142857143" style="610" customWidth="1"/>
    <col min="9" max="9" width="16.5714285714286" style="1" customWidth="1"/>
    <col min="10" max="256" width="9.14285714285714" style="1"/>
    <col min="257" max="257" width="2.71428571428571" style="1" customWidth="1"/>
    <col min="258" max="258" width="21.7142857142857" style="1" customWidth="1"/>
    <col min="259" max="259" width="45.7142857142857" style="1" customWidth="1"/>
    <col min="260" max="260" width="7.57142857142857" style="1" customWidth="1"/>
    <col min="261" max="264" width="15.7142857142857" style="1" customWidth="1"/>
    <col min="265" max="512" width="9.14285714285714" style="1"/>
    <col min="513" max="513" width="2.71428571428571" style="1" customWidth="1"/>
    <col min="514" max="514" width="21.7142857142857" style="1" customWidth="1"/>
    <col min="515" max="515" width="45.7142857142857" style="1" customWidth="1"/>
    <col min="516" max="516" width="7.57142857142857" style="1" customWidth="1"/>
    <col min="517" max="520" width="15.7142857142857" style="1" customWidth="1"/>
    <col min="521" max="768" width="9.14285714285714" style="1"/>
    <col min="769" max="769" width="2.71428571428571" style="1" customWidth="1"/>
    <col min="770" max="770" width="21.7142857142857" style="1" customWidth="1"/>
    <col min="771" max="771" width="45.7142857142857" style="1" customWidth="1"/>
    <col min="772" max="772" width="7.57142857142857" style="1" customWidth="1"/>
    <col min="773" max="776" width="15.7142857142857" style="1" customWidth="1"/>
    <col min="777" max="1024" width="9.14285714285714" style="1"/>
    <col min="1025" max="1025" width="2.71428571428571" style="1" customWidth="1"/>
    <col min="1026" max="1026" width="21.7142857142857" style="1" customWidth="1"/>
    <col min="1027" max="1027" width="45.7142857142857" style="1" customWidth="1"/>
    <col min="1028" max="1028" width="7.57142857142857" style="1" customWidth="1"/>
    <col min="1029" max="1032" width="15.7142857142857" style="1" customWidth="1"/>
    <col min="1033" max="1280" width="9.14285714285714" style="1"/>
    <col min="1281" max="1281" width="2.71428571428571" style="1" customWidth="1"/>
    <col min="1282" max="1282" width="21.7142857142857" style="1" customWidth="1"/>
    <col min="1283" max="1283" width="45.7142857142857" style="1" customWidth="1"/>
    <col min="1284" max="1284" width="7.57142857142857" style="1" customWidth="1"/>
    <col min="1285" max="1288" width="15.7142857142857" style="1" customWidth="1"/>
    <col min="1289" max="1536" width="9.14285714285714" style="1"/>
    <col min="1537" max="1537" width="2.71428571428571" style="1" customWidth="1"/>
    <col min="1538" max="1538" width="21.7142857142857" style="1" customWidth="1"/>
    <col min="1539" max="1539" width="45.7142857142857" style="1" customWidth="1"/>
    <col min="1540" max="1540" width="7.57142857142857" style="1" customWidth="1"/>
    <col min="1541" max="1544" width="15.7142857142857" style="1" customWidth="1"/>
    <col min="1545" max="1792" width="9.14285714285714" style="1"/>
    <col min="1793" max="1793" width="2.71428571428571" style="1" customWidth="1"/>
    <col min="1794" max="1794" width="21.7142857142857" style="1" customWidth="1"/>
    <col min="1795" max="1795" width="45.7142857142857" style="1" customWidth="1"/>
    <col min="1796" max="1796" width="7.57142857142857" style="1" customWidth="1"/>
    <col min="1797" max="1800" width="15.7142857142857" style="1" customWidth="1"/>
    <col min="1801" max="2048" width="9.14285714285714" style="1"/>
    <col min="2049" max="2049" width="2.71428571428571" style="1" customWidth="1"/>
    <col min="2050" max="2050" width="21.7142857142857" style="1" customWidth="1"/>
    <col min="2051" max="2051" width="45.7142857142857" style="1" customWidth="1"/>
    <col min="2052" max="2052" width="7.57142857142857" style="1" customWidth="1"/>
    <col min="2053" max="2056" width="15.7142857142857" style="1" customWidth="1"/>
    <col min="2057" max="2304" width="9.14285714285714" style="1"/>
    <col min="2305" max="2305" width="2.71428571428571" style="1" customWidth="1"/>
    <col min="2306" max="2306" width="21.7142857142857" style="1" customWidth="1"/>
    <col min="2307" max="2307" width="45.7142857142857" style="1" customWidth="1"/>
    <col min="2308" max="2308" width="7.57142857142857" style="1" customWidth="1"/>
    <col min="2309" max="2312" width="15.7142857142857" style="1" customWidth="1"/>
    <col min="2313" max="2560" width="9.14285714285714" style="1"/>
    <col min="2561" max="2561" width="2.71428571428571" style="1" customWidth="1"/>
    <col min="2562" max="2562" width="21.7142857142857" style="1" customWidth="1"/>
    <col min="2563" max="2563" width="45.7142857142857" style="1" customWidth="1"/>
    <col min="2564" max="2564" width="7.57142857142857" style="1" customWidth="1"/>
    <col min="2565" max="2568" width="15.7142857142857" style="1" customWidth="1"/>
    <col min="2569" max="2816" width="9.14285714285714" style="1"/>
    <col min="2817" max="2817" width="2.71428571428571" style="1" customWidth="1"/>
    <col min="2818" max="2818" width="21.7142857142857" style="1" customWidth="1"/>
    <col min="2819" max="2819" width="45.7142857142857" style="1" customWidth="1"/>
    <col min="2820" max="2820" width="7.57142857142857" style="1" customWidth="1"/>
    <col min="2821" max="2824" width="15.7142857142857" style="1" customWidth="1"/>
    <col min="2825" max="3072" width="9.14285714285714" style="1"/>
    <col min="3073" max="3073" width="2.71428571428571" style="1" customWidth="1"/>
    <col min="3074" max="3074" width="21.7142857142857" style="1" customWidth="1"/>
    <col min="3075" max="3075" width="45.7142857142857" style="1" customWidth="1"/>
    <col min="3076" max="3076" width="7.57142857142857" style="1" customWidth="1"/>
    <col min="3077" max="3080" width="15.7142857142857" style="1" customWidth="1"/>
    <col min="3081" max="3328" width="9.14285714285714" style="1"/>
    <col min="3329" max="3329" width="2.71428571428571" style="1" customWidth="1"/>
    <col min="3330" max="3330" width="21.7142857142857" style="1" customWidth="1"/>
    <col min="3331" max="3331" width="45.7142857142857" style="1" customWidth="1"/>
    <col min="3332" max="3332" width="7.57142857142857" style="1" customWidth="1"/>
    <col min="3333" max="3336" width="15.7142857142857" style="1" customWidth="1"/>
    <col min="3337" max="3584" width="9.14285714285714" style="1"/>
    <col min="3585" max="3585" width="2.71428571428571" style="1" customWidth="1"/>
    <col min="3586" max="3586" width="21.7142857142857" style="1" customWidth="1"/>
    <col min="3587" max="3587" width="45.7142857142857" style="1" customWidth="1"/>
    <col min="3588" max="3588" width="7.57142857142857" style="1" customWidth="1"/>
    <col min="3589" max="3592" width="15.7142857142857" style="1" customWidth="1"/>
    <col min="3593" max="3840" width="9.14285714285714" style="1"/>
    <col min="3841" max="3841" width="2.71428571428571" style="1" customWidth="1"/>
    <col min="3842" max="3842" width="21.7142857142857" style="1" customWidth="1"/>
    <col min="3843" max="3843" width="45.7142857142857" style="1" customWidth="1"/>
    <col min="3844" max="3844" width="7.57142857142857" style="1" customWidth="1"/>
    <col min="3845" max="3848" width="15.7142857142857" style="1" customWidth="1"/>
    <col min="3849" max="4096" width="9.14285714285714" style="1"/>
    <col min="4097" max="4097" width="2.71428571428571" style="1" customWidth="1"/>
    <col min="4098" max="4098" width="21.7142857142857" style="1" customWidth="1"/>
    <col min="4099" max="4099" width="45.7142857142857" style="1" customWidth="1"/>
    <col min="4100" max="4100" width="7.57142857142857" style="1" customWidth="1"/>
    <col min="4101" max="4104" width="15.7142857142857" style="1" customWidth="1"/>
    <col min="4105" max="4352" width="9.14285714285714" style="1"/>
    <col min="4353" max="4353" width="2.71428571428571" style="1" customWidth="1"/>
    <col min="4354" max="4354" width="21.7142857142857" style="1" customWidth="1"/>
    <col min="4355" max="4355" width="45.7142857142857" style="1" customWidth="1"/>
    <col min="4356" max="4356" width="7.57142857142857" style="1" customWidth="1"/>
    <col min="4357" max="4360" width="15.7142857142857" style="1" customWidth="1"/>
    <col min="4361" max="4608" width="9.14285714285714" style="1"/>
    <col min="4609" max="4609" width="2.71428571428571" style="1" customWidth="1"/>
    <col min="4610" max="4610" width="21.7142857142857" style="1" customWidth="1"/>
    <col min="4611" max="4611" width="45.7142857142857" style="1" customWidth="1"/>
    <col min="4612" max="4612" width="7.57142857142857" style="1" customWidth="1"/>
    <col min="4613" max="4616" width="15.7142857142857" style="1" customWidth="1"/>
    <col min="4617" max="4864" width="9.14285714285714" style="1"/>
    <col min="4865" max="4865" width="2.71428571428571" style="1" customWidth="1"/>
    <col min="4866" max="4866" width="21.7142857142857" style="1" customWidth="1"/>
    <col min="4867" max="4867" width="45.7142857142857" style="1" customWidth="1"/>
    <col min="4868" max="4868" width="7.57142857142857" style="1" customWidth="1"/>
    <col min="4869" max="4872" width="15.7142857142857" style="1" customWidth="1"/>
    <col min="4873" max="5120" width="9.14285714285714" style="1"/>
    <col min="5121" max="5121" width="2.71428571428571" style="1" customWidth="1"/>
    <col min="5122" max="5122" width="21.7142857142857" style="1" customWidth="1"/>
    <col min="5123" max="5123" width="45.7142857142857" style="1" customWidth="1"/>
    <col min="5124" max="5124" width="7.57142857142857" style="1" customWidth="1"/>
    <col min="5125" max="5128" width="15.7142857142857" style="1" customWidth="1"/>
    <col min="5129" max="5376" width="9.14285714285714" style="1"/>
    <col min="5377" max="5377" width="2.71428571428571" style="1" customWidth="1"/>
    <col min="5378" max="5378" width="21.7142857142857" style="1" customWidth="1"/>
    <col min="5379" max="5379" width="45.7142857142857" style="1" customWidth="1"/>
    <col min="5380" max="5380" width="7.57142857142857" style="1" customWidth="1"/>
    <col min="5381" max="5384" width="15.7142857142857" style="1" customWidth="1"/>
    <col min="5385" max="5632" width="9.14285714285714" style="1"/>
    <col min="5633" max="5633" width="2.71428571428571" style="1" customWidth="1"/>
    <col min="5634" max="5634" width="21.7142857142857" style="1" customWidth="1"/>
    <col min="5635" max="5635" width="45.7142857142857" style="1" customWidth="1"/>
    <col min="5636" max="5636" width="7.57142857142857" style="1" customWidth="1"/>
    <col min="5637" max="5640" width="15.7142857142857" style="1" customWidth="1"/>
    <col min="5641" max="5888" width="9.14285714285714" style="1"/>
    <col min="5889" max="5889" width="2.71428571428571" style="1" customWidth="1"/>
    <col min="5890" max="5890" width="21.7142857142857" style="1" customWidth="1"/>
    <col min="5891" max="5891" width="45.7142857142857" style="1" customWidth="1"/>
    <col min="5892" max="5892" width="7.57142857142857" style="1" customWidth="1"/>
    <col min="5893" max="5896" width="15.7142857142857" style="1" customWidth="1"/>
    <col min="5897" max="6144" width="9.14285714285714" style="1"/>
    <col min="6145" max="6145" width="2.71428571428571" style="1" customWidth="1"/>
    <col min="6146" max="6146" width="21.7142857142857" style="1" customWidth="1"/>
    <col min="6147" max="6147" width="45.7142857142857" style="1" customWidth="1"/>
    <col min="6148" max="6148" width="7.57142857142857" style="1" customWidth="1"/>
    <col min="6149" max="6152" width="15.7142857142857" style="1" customWidth="1"/>
    <col min="6153" max="6400" width="9.14285714285714" style="1"/>
    <col min="6401" max="6401" width="2.71428571428571" style="1" customWidth="1"/>
    <col min="6402" max="6402" width="21.7142857142857" style="1" customWidth="1"/>
    <col min="6403" max="6403" width="45.7142857142857" style="1" customWidth="1"/>
    <col min="6404" max="6404" width="7.57142857142857" style="1" customWidth="1"/>
    <col min="6405" max="6408" width="15.7142857142857" style="1" customWidth="1"/>
    <col min="6409" max="6656" width="9.14285714285714" style="1"/>
    <col min="6657" max="6657" width="2.71428571428571" style="1" customWidth="1"/>
    <col min="6658" max="6658" width="21.7142857142857" style="1" customWidth="1"/>
    <col min="6659" max="6659" width="45.7142857142857" style="1" customWidth="1"/>
    <col min="6660" max="6660" width="7.57142857142857" style="1" customWidth="1"/>
    <col min="6661" max="6664" width="15.7142857142857" style="1" customWidth="1"/>
    <col min="6665" max="6912" width="9.14285714285714" style="1"/>
    <col min="6913" max="6913" width="2.71428571428571" style="1" customWidth="1"/>
    <col min="6914" max="6914" width="21.7142857142857" style="1" customWidth="1"/>
    <col min="6915" max="6915" width="45.7142857142857" style="1" customWidth="1"/>
    <col min="6916" max="6916" width="7.57142857142857" style="1" customWidth="1"/>
    <col min="6917" max="6920" width="15.7142857142857" style="1" customWidth="1"/>
    <col min="6921" max="7168" width="9.14285714285714" style="1"/>
    <col min="7169" max="7169" width="2.71428571428571" style="1" customWidth="1"/>
    <col min="7170" max="7170" width="21.7142857142857" style="1" customWidth="1"/>
    <col min="7171" max="7171" width="45.7142857142857" style="1" customWidth="1"/>
    <col min="7172" max="7172" width="7.57142857142857" style="1" customWidth="1"/>
    <col min="7173" max="7176" width="15.7142857142857" style="1" customWidth="1"/>
    <col min="7177" max="7424" width="9.14285714285714" style="1"/>
    <col min="7425" max="7425" width="2.71428571428571" style="1" customWidth="1"/>
    <col min="7426" max="7426" width="21.7142857142857" style="1" customWidth="1"/>
    <col min="7427" max="7427" width="45.7142857142857" style="1" customWidth="1"/>
    <col min="7428" max="7428" width="7.57142857142857" style="1" customWidth="1"/>
    <col min="7429" max="7432" width="15.7142857142857" style="1" customWidth="1"/>
    <col min="7433" max="7680" width="9.14285714285714" style="1"/>
    <col min="7681" max="7681" width="2.71428571428571" style="1" customWidth="1"/>
    <col min="7682" max="7682" width="21.7142857142857" style="1" customWidth="1"/>
    <col min="7683" max="7683" width="45.7142857142857" style="1" customWidth="1"/>
    <col min="7684" max="7684" width="7.57142857142857" style="1" customWidth="1"/>
    <col min="7685" max="7688" width="15.7142857142857" style="1" customWidth="1"/>
    <col min="7689" max="7936" width="9.14285714285714" style="1"/>
    <col min="7937" max="7937" width="2.71428571428571" style="1" customWidth="1"/>
    <col min="7938" max="7938" width="21.7142857142857" style="1" customWidth="1"/>
    <col min="7939" max="7939" width="45.7142857142857" style="1" customWidth="1"/>
    <col min="7940" max="7940" width="7.57142857142857" style="1" customWidth="1"/>
    <col min="7941" max="7944" width="15.7142857142857" style="1" customWidth="1"/>
    <col min="7945" max="8192" width="9.14285714285714" style="1"/>
    <col min="8193" max="8193" width="2.71428571428571" style="1" customWidth="1"/>
    <col min="8194" max="8194" width="21.7142857142857" style="1" customWidth="1"/>
    <col min="8195" max="8195" width="45.7142857142857" style="1" customWidth="1"/>
    <col min="8196" max="8196" width="7.57142857142857" style="1" customWidth="1"/>
    <col min="8197" max="8200" width="15.7142857142857" style="1" customWidth="1"/>
    <col min="8201" max="8448" width="9.14285714285714" style="1"/>
    <col min="8449" max="8449" width="2.71428571428571" style="1" customWidth="1"/>
    <col min="8450" max="8450" width="21.7142857142857" style="1" customWidth="1"/>
    <col min="8451" max="8451" width="45.7142857142857" style="1" customWidth="1"/>
    <col min="8452" max="8452" width="7.57142857142857" style="1" customWidth="1"/>
    <col min="8453" max="8456" width="15.7142857142857" style="1" customWidth="1"/>
    <col min="8457" max="8704" width="9.14285714285714" style="1"/>
    <col min="8705" max="8705" width="2.71428571428571" style="1" customWidth="1"/>
    <col min="8706" max="8706" width="21.7142857142857" style="1" customWidth="1"/>
    <col min="8707" max="8707" width="45.7142857142857" style="1" customWidth="1"/>
    <col min="8708" max="8708" width="7.57142857142857" style="1" customWidth="1"/>
    <col min="8709" max="8712" width="15.7142857142857" style="1" customWidth="1"/>
    <col min="8713" max="8960" width="9.14285714285714" style="1"/>
    <col min="8961" max="8961" width="2.71428571428571" style="1" customWidth="1"/>
    <col min="8962" max="8962" width="21.7142857142857" style="1" customWidth="1"/>
    <col min="8963" max="8963" width="45.7142857142857" style="1" customWidth="1"/>
    <col min="8964" max="8964" width="7.57142857142857" style="1" customWidth="1"/>
    <col min="8965" max="8968" width="15.7142857142857" style="1" customWidth="1"/>
    <col min="8969" max="9216" width="9.14285714285714" style="1"/>
    <col min="9217" max="9217" width="2.71428571428571" style="1" customWidth="1"/>
    <col min="9218" max="9218" width="21.7142857142857" style="1" customWidth="1"/>
    <col min="9219" max="9219" width="45.7142857142857" style="1" customWidth="1"/>
    <col min="9220" max="9220" width="7.57142857142857" style="1" customWidth="1"/>
    <col min="9221" max="9224" width="15.7142857142857" style="1" customWidth="1"/>
    <col min="9225" max="9472" width="9.14285714285714" style="1"/>
    <col min="9473" max="9473" width="2.71428571428571" style="1" customWidth="1"/>
    <col min="9474" max="9474" width="21.7142857142857" style="1" customWidth="1"/>
    <col min="9475" max="9475" width="45.7142857142857" style="1" customWidth="1"/>
    <col min="9476" max="9476" width="7.57142857142857" style="1" customWidth="1"/>
    <col min="9477" max="9480" width="15.7142857142857" style="1" customWidth="1"/>
    <col min="9481" max="9728" width="9.14285714285714" style="1"/>
    <col min="9729" max="9729" width="2.71428571428571" style="1" customWidth="1"/>
    <col min="9730" max="9730" width="21.7142857142857" style="1" customWidth="1"/>
    <col min="9731" max="9731" width="45.7142857142857" style="1" customWidth="1"/>
    <col min="9732" max="9732" width="7.57142857142857" style="1" customWidth="1"/>
    <col min="9733" max="9736" width="15.7142857142857" style="1" customWidth="1"/>
    <col min="9737" max="9984" width="9.14285714285714" style="1"/>
    <col min="9985" max="9985" width="2.71428571428571" style="1" customWidth="1"/>
    <col min="9986" max="9986" width="21.7142857142857" style="1" customWidth="1"/>
    <col min="9987" max="9987" width="45.7142857142857" style="1" customWidth="1"/>
    <col min="9988" max="9988" width="7.57142857142857" style="1" customWidth="1"/>
    <col min="9989" max="9992" width="15.7142857142857" style="1" customWidth="1"/>
    <col min="9993" max="10240" width="9.14285714285714" style="1"/>
    <col min="10241" max="10241" width="2.71428571428571" style="1" customWidth="1"/>
    <col min="10242" max="10242" width="21.7142857142857" style="1" customWidth="1"/>
    <col min="10243" max="10243" width="45.7142857142857" style="1" customWidth="1"/>
    <col min="10244" max="10244" width="7.57142857142857" style="1" customWidth="1"/>
    <col min="10245" max="10248" width="15.7142857142857" style="1" customWidth="1"/>
    <col min="10249" max="10496" width="9.14285714285714" style="1"/>
    <col min="10497" max="10497" width="2.71428571428571" style="1" customWidth="1"/>
    <col min="10498" max="10498" width="21.7142857142857" style="1" customWidth="1"/>
    <col min="10499" max="10499" width="45.7142857142857" style="1" customWidth="1"/>
    <col min="10500" max="10500" width="7.57142857142857" style="1" customWidth="1"/>
    <col min="10501" max="10504" width="15.7142857142857" style="1" customWidth="1"/>
    <col min="10505" max="10752" width="9.14285714285714" style="1"/>
    <col min="10753" max="10753" width="2.71428571428571" style="1" customWidth="1"/>
    <col min="10754" max="10754" width="21.7142857142857" style="1" customWidth="1"/>
    <col min="10755" max="10755" width="45.7142857142857" style="1" customWidth="1"/>
    <col min="10756" max="10756" width="7.57142857142857" style="1" customWidth="1"/>
    <col min="10757" max="10760" width="15.7142857142857" style="1" customWidth="1"/>
    <col min="10761" max="11008" width="9.14285714285714" style="1"/>
    <col min="11009" max="11009" width="2.71428571428571" style="1" customWidth="1"/>
    <col min="11010" max="11010" width="21.7142857142857" style="1" customWidth="1"/>
    <col min="11011" max="11011" width="45.7142857142857" style="1" customWidth="1"/>
    <col min="11012" max="11012" width="7.57142857142857" style="1" customWidth="1"/>
    <col min="11013" max="11016" width="15.7142857142857" style="1" customWidth="1"/>
    <col min="11017" max="11264" width="9.14285714285714" style="1"/>
    <col min="11265" max="11265" width="2.71428571428571" style="1" customWidth="1"/>
    <col min="11266" max="11266" width="21.7142857142857" style="1" customWidth="1"/>
    <col min="11267" max="11267" width="45.7142857142857" style="1" customWidth="1"/>
    <col min="11268" max="11268" width="7.57142857142857" style="1" customWidth="1"/>
    <col min="11269" max="11272" width="15.7142857142857" style="1" customWidth="1"/>
    <col min="11273" max="11520" width="9.14285714285714" style="1"/>
    <col min="11521" max="11521" width="2.71428571428571" style="1" customWidth="1"/>
    <col min="11522" max="11522" width="21.7142857142857" style="1" customWidth="1"/>
    <col min="11523" max="11523" width="45.7142857142857" style="1" customWidth="1"/>
    <col min="11524" max="11524" width="7.57142857142857" style="1" customWidth="1"/>
    <col min="11525" max="11528" width="15.7142857142857" style="1" customWidth="1"/>
    <col min="11529" max="11776" width="9.14285714285714" style="1"/>
    <col min="11777" max="11777" width="2.71428571428571" style="1" customWidth="1"/>
    <col min="11778" max="11778" width="21.7142857142857" style="1" customWidth="1"/>
    <col min="11779" max="11779" width="45.7142857142857" style="1" customWidth="1"/>
    <col min="11780" max="11780" width="7.57142857142857" style="1" customWidth="1"/>
    <col min="11781" max="11784" width="15.7142857142857" style="1" customWidth="1"/>
    <col min="11785" max="12032" width="9.14285714285714" style="1"/>
    <col min="12033" max="12033" width="2.71428571428571" style="1" customWidth="1"/>
    <col min="12034" max="12034" width="21.7142857142857" style="1" customWidth="1"/>
    <col min="12035" max="12035" width="45.7142857142857" style="1" customWidth="1"/>
    <col min="12036" max="12036" width="7.57142857142857" style="1" customWidth="1"/>
    <col min="12037" max="12040" width="15.7142857142857" style="1" customWidth="1"/>
    <col min="12041" max="12288" width="9.14285714285714" style="1"/>
    <col min="12289" max="12289" width="2.71428571428571" style="1" customWidth="1"/>
    <col min="12290" max="12290" width="21.7142857142857" style="1" customWidth="1"/>
    <col min="12291" max="12291" width="45.7142857142857" style="1" customWidth="1"/>
    <col min="12292" max="12292" width="7.57142857142857" style="1" customWidth="1"/>
    <col min="12293" max="12296" width="15.7142857142857" style="1" customWidth="1"/>
    <col min="12297" max="12544" width="9.14285714285714" style="1"/>
    <col min="12545" max="12545" width="2.71428571428571" style="1" customWidth="1"/>
    <col min="12546" max="12546" width="21.7142857142857" style="1" customWidth="1"/>
    <col min="12547" max="12547" width="45.7142857142857" style="1" customWidth="1"/>
    <col min="12548" max="12548" width="7.57142857142857" style="1" customWidth="1"/>
    <col min="12549" max="12552" width="15.7142857142857" style="1" customWidth="1"/>
    <col min="12553" max="12800" width="9.14285714285714" style="1"/>
    <col min="12801" max="12801" width="2.71428571428571" style="1" customWidth="1"/>
    <col min="12802" max="12802" width="21.7142857142857" style="1" customWidth="1"/>
    <col min="12803" max="12803" width="45.7142857142857" style="1" customWidth="1"/>
    <col min="12804" max="12804" width="7.57142857142857" style="1" customWidth="1"/>
    <col min="12805" max="12808" width="15.7142857142857" style="1" customWidth="1"/>
    <col min="12809" max="13056" width="9.14285714285714" style="1"/>
    <col min="13057" max="13057" width="2.71428571428571" style="1" customWidth="1"/>
    <col min="13058" max="13058" width="21.7142857142857" style="1" customWidth="1"/>
    <col min="13059" max="13059" width="45.7142857142857" style="1" customWidth="1"/>
    <col min="13060" max="13060" width="7.57142857142857" style="1" customWidth="1"/>
    <col min="13061" max="13064" width="15.7142857142857" style="1" customWidth="1"/>
    <col min="13065" max="13312" width="9.14285714285714" style="1"/>
    <col min="13313" max="13313" width="2.71428571428571" style="1" customWidth="1"/>
    <col min="13314" max="13314" width="21.7142857142857" style="1" customWidth="1"/>
    <col min="13315" max="13315" width="45.7142857142857" style="1" customWidth="1"/>
    <col min="13316" max="13316" width="7.57142857142857" style="1" customWidth="1"/>
    <col min="13317" max="13320" width="15.7142857142857" style="1" customWidth="1"/>
    <col min="13321" max="13568" width="9.14285714285714" style="1"/>
    <col min="13569" max="13569" width="2.71428571428571" style="1" customWidth="1"/>
    <col min="13570" max="13570" width="21.7142857142857" style="1" customWidth="1"/>
    <col min="13571" max="13571" width="45.7142857142857" style="1" customWidth="1"/>
    <col min="13572" max="13572" width="7.57142857142857" style="1" customWidth="1"/>
    <col min="13573" max="13576" width="15.7142857142857" style="1" customWidth="1"/>
    <col min="13577" max="13824" width="9.14285714285714" style="1"/>
    <col min="13825" max="13825" width="2.71428571428571" style="1" customWidth="1"/>
    <col min="13826" max="13826" width="21.7142857142857" style="1" customWidth="1"/>
    <col min="13827" max="13827" width="45.7142857142857" style="1" customWidth="1"/>
    <col min="13828" max="13828" width="7.57142857142857" style="1" customWidth="1"/>
    <col min="13829" max="13832" width="15.7142857142857" style="1" customWidth="1"/>
    <col min="13833" max="14080" width="9.14285714285714" style="1"/>
    <col min="14081" max="14081" width="2.71428571428571" style="1" customWidth="1"/>
    <col min="14082" max="14082" width="21.7142857142857" style="1" customWidth="1"/>
    <col min="14083" max="14083" width="45.7142857142857" style="1" customWidth="1"/>
    <col min="14084" max="14084" width="7.57142857142857" style="1" customWidth="1"/>
    <col min="14085" max="14088" width="15.7142857142857" style="1" customWidth="1"/>
    <col min="14089" max="14336" width="9.14285714285714" style="1"/>
    <col min="14337" max="14337" width="2.71428571428571" style="1" customWidth="1"/>
    <col min="14338" max="14338" width="21.7142857142857" style="1" customWidth="1"/>
    <col min="14339" max="14339" width="45.7142857142857" style="1" customWidth="1"/>
    <col min="14340" max="14340" width="7.57142857142857" style="1" customWidth="1"/>
    <col min="14341" max="14344" width="15.7142857142857" style="1" customWidth="1"/>
    <col min="14345" max="14592" width="9.14285714285714" style="1"/>
    <col min="14593" max="14593" width="2.71428571428571" style="1" customWidth="1"/>
    <col min="14594" max="14594" width="21.7142857142857" style="1" customWidth="1"/>
    <col min="14595" max="14595" width="45.7142857142857" style="1" customWidth="1"/>
    <col min="14596" max="14596" width="7.57142857142857" style="1" customWidth="1"/>
    <col min="14597" max="14600" width="15.7142857142857" style="1" customWidth="1"/>
    <col min="14601" max="14848" width="9.14285714285714" style="1"/>
    <col min="14849" max="14849" width="2.71428571428571" style="1" customWidth="1"/>
    <col min="14850" max="14850" width="21.7142857142857" style="1" customWidth="1"/>
    <col min="14851" max="14851" width="45.7142857142857" style="1" customWidth="1"/>
    <col min="14852" max="14852" width="7.57142857142857" style="1" customWidth="1"/>
    <col min="14853" max="14856" width="15.7142857142857" style="1" customWidth="1"/>
    <col min="14857" max="15104" width="9.14285714285714" style="1"/>
    <col min="15105" max="15105" width="2.71428571428571" style="1" customWidth="1"/>
    <col min="15106" max="15106" width="21.7142857142857" style="1" customWidth="1"/>
    <col min="15107" max="15107" width="45.7142857142857" style="1" customWidth="1"/>
    <col min="15108" max="15108" width="7.57142857142857" style="1" customWidth="1"/>
    <col min="15109" max="15112" width="15.7142857142857" style="1" customWidth="1"/>
    <col min="15113" max="15360" width="9.14285714285714" style="1"/>
    <col min="15361" max="15361" width="2.71428571428571" style="1" customWidth="1"/>
    <col min="15362" max="15362" width="21.7142857142857" style="1" customWidth="1"/>
    <col min="15363" max="15363" width="45.7142857142857" style="1" customWidth="1"/>
    <col min="15364" max="15364" width="7.57142857142857" style="1" customWidth="1"/>
    <col min="15365" max="15368" width="15.7142857142857" style="1" customWidth="1"/>
    <col min="15369" max="15616" width="9.14285714285714" style="1"/>
    <col min="15617" max="15617" width="2.71428571428571" style="1" customWidth="1"/>
    <col min="15618" max="15618" width="21.7142857142857" style="1" customWidth="1"/>
    <col min="15619" max="15619" width="45.7142857142857" style="1" customWidth="1"/>
    <col min="15620" max="15620" width="7.57142857142857" style="1" customWidth="1"/>
    <col min="15621" max="15624" width="15.7142857142857" style="1" customWidth="1"/>
    <col min="15625" max="15872" width="9.14285714285714" style="1"/>
    <col min="15873" max="15873" width="2.71428571428571" style="1" customWidth="1"/>
    <col min="15874" max="15874" width="21.7142857142857" style="1" customWidth="1"/>
    <col min="15875" max="15875" width="45.7142857142857" style="1" customWidth="1"/>
    <col min="15876" max="15876" width="7.57142857142857" style="1" customWidth="1"/>
    <col min="15877" max="15880" width="15.7142857142857" style="1" customWidth="1"/>
    <col min="15881" max="16128" width="9.14285714285714" style="1"/>
    <col min="16129" max="16129" width="2.71428571428571" style="1" customWidth="1"/>
    <col min="16130" max="16130" width="21.7142857142857" style="1" customWidth="1"/>
    <col min="16131" max="16131" width="45.7142857142857" style="1" customWidth="1"/>
    <col min="16132" max="16132" width="7.57142857142857" style="1" customWidth="1"/>
    <col min="16133" max="16136" width="15.7142857142857" style="1" customWidth="1"/>
    <col min="16137" max="16384" width="9.14285714285714" style="1"/>
  </cols>
  <sheetData>
    <row r="1" ht="12.75" customHeight="1" spans="8:9">
      <c r="H1" s="566"/>
      <c r="I1" s="566" t="s">
        <v>108</v>
      </c>
    </row>
    <row r="2" ht="17.25" customHeight="1" spans="2:9">
      <c r="B2" s="611" t="s">
        <v>109</v>
      </c>
      <c r="C2" s="611"/>
      <c r="D2" s="611"/>
      <c r="E2" s="611"/>
      <c r="F2" s="611"/>
      <c r="G2" s="611"/>
      <c r="H2" s="611"/>
      <c r="I2" s="611"/>
    </row>
    <row r="3" ht="12" customHeight="1" spans="5:9">
      <c r="E3" s="1"/>
      <c r="F3" s="1"/>
      <c r="G3" s="1"/>
      <c r="H3" s="4"/>
      <c r="I3" s="4" t="s">
        <v>3</v>
      </c>
    </row>
    <row r="4" ht="24" customHeight="1" spans="2:9">
      <c r="B4" s="612" t="s">
        <v>4</v>
      </c>
      <c r="C4" s="613" t="s">
        <v>5</v>
      </c>
      <c r="D4" s="614" t="s">
        <v>6</v>
      </c>
      <c r="E4" s="615" t="s">
        <v>7</v>
      </c>
      <c r="F4" s="570" t="s">
        <v>8</v>
      </c>
      <c r="G4" s="341" t="s">
        <v>9</v>
      </c>
      <c r="H4" s="342"/>
      <c r="I4" s="393" t="s">
        <v>10</v>
      </c>
    </row>
    <row r="5" ht="28.5" customHeight="1" spans="2:9">
      <c r="B5" s="616"/>
      <c r="C5" s="617"/>
      <c r="D5" s="618"/>
      <c r="E5" s="619"/>
      <c r="F5" s="348"/>
      <c r="G5" s="347" t="s">
        <v>11</v>
      </c>
      <c r="H5" s="348" t="s">
        <v>12</v>
      </c>
      <c r="I5" s="396"/>
    </row>
    <row r="6" ht="12.75" customHeight="1" spans="2:9">
      <c r="B6" s="620">
        <v>1</v>
      </c>
      <c r="C6" s="621">
        <v>2</v>
      </c>
      <c r="D6" s="622">
        <v>3</v>
      </c>
      <c r="E6" s="623">
        <v>4</v>
      </c>
      <c r="F6" s="624">
        <v>5</v>
      </c>
      <c r="G6" s="625">
        <v>6</v>
      </c>
      <c r="H6" s="626">
        <v>7</v>
      </c>
      <c r="I6" s="582">
        <v>8</v>
      </c>
    </row>
    <row r="7" ht="20.1" customHeight="1" spans="2:9">
      <c r="B7" s="627"/>
      <c r="C7" s="628" t="s">
        <v>110</v>
      </c>
      <c r="D7" s="629"/>
      <c r="E7" s="630"/>
      <c r="F7" s="631"/>
      <c r="G7" s="632"/>
      <c r="H7" s="633"/>
      <c r="I7" s="660"/>
    </row>
    <row r="8" ht="20.1" customHeight="1" spans="1:9">
      <c r="A8" s="28"/>
      <c r="B8" s="634" t="s">
        <v>111</v>
      </c>
      <c r="C8" s="635" t="s">
        <v>112</v>
      </c>
      <c r="D8" s="636" t="s">
        <v>113</v>
      </c>
      <c r="E8" s="637"/>
      <c r="F8" s="638"/>
      <c r="G8" s="638"/>
      <c r="H8" s="639"/>
      <c r="I8" s="661" t="str">
        <f>IFERROR(H8/G8,"  ")</f>
        <v>  </v>
      </c>
    </row>
    <row r="9" ht="20.1" customHeight="1" spans="1:9">
      <c r="A9" s="28"/>
      <c r="B9" s="640"/>
      <c r="C9" s="641" t="s">
        <v>114</v>
      </c>
      <c r="D9" s="642" t="s">
        <v>115</v>
      </c>
      <c r="E9" s="643">
        <v>84465</v>
      </c>
      <c r="F9" s="644">
        <f t="shared" ref="F9" si="0">F11+F18+F27+F28+F39</f>
        <v>95188</v>
      </c>
      <c r="G9" s="644">
        <f t="shared" ref="G9" si="1">G11+G18+G27+G28+G39</f>
        <v>95188</v>
      </c>
      <c r="H9" s="645">
        <f>SUM(H11+H18+H27+H28+H39)</f>
        <v>74527</v>
      </c>
      <c r="I9" s="662">
        <f t="shared" ref="I9:I72" si="2">IFERROR(H9/G9,"  ")</f>
        <v>0.782945329243182</v>
      </c>
    </row>
    <row r="10" ht="13.5" customHeight="1" spans="1:9">
      <c r="A10" s="28"/>
      <c r="B10" s="640"/>
      <c r="C10" s="635" t="s">
        <v>116</v>
      </c>
      <c r="D10" s="642"/>
      <c r="E10" s="646"/>
      <c r="F10" s="644"/>
      <c r="G10" s="644"/>
      <c r="H10" s="639"/>
      <c r="I10" s="663" t="str">
        <f t="shared" si="2"/>
        <v>  </v>
      </c>
    </row>
    <row r="11" ht="20.1" customHeight="1" spans="1:9">
      <c r="A11" s="28"/>
      <c r="B11" s="640" t="s">
        <v>117</v>
      </c>
      <c r="C11" s="647" t="s">
        <v>118</v>
      </c>
      <c r="D11" s="642" t="s">
        <v>119</v>
      </c>
      <c r="E11" s="643">
        <f>E13+E14+E15+E16+E17</f>
        <v>0</v>
      </c>
      <c r="F11" s="644">
        <f t="shared" ref="F11" si="3">F13+F14+F15+F16+F17</f>
        <v>0</v>
      </c>
      <c r="G11" s="644">
        <f t="shared" ref="G11" si="4">G13+G14+G15+G16+G17</f>
        <v>0</v>
      </c>
      <c r="H11" s="645">
        <f t="shared" ref="H11" si="5">SUM(H13:H17)</f>
        <v>0</v>
      </c>
      <c r="I11" s="662" t="str">
        <f t="shared" si="2"/>
        <v>  </v>
      </c>
    </row>
    <row r="12" ht="12.75" customHeight="1" spans="1:9">
      <c r="A12" s="28"/>
      <c r="B12" s="640"/>
      <c r="C12" s="648" t="s">
        <v>120</v>
      </c>
      <c r="D12" s="642"/>
      <c r="E12" s="646"/>
      <c r="F12" s="644"/>
      <c r="G12" s="644"/>
      <c r="H12" s="639"/>
      <c r="I12" s="663" t="str">
        <f t="shared" si="2"/>
        <v>  </v>
      </c>
    </row>
    <row r="13" ht="20.1" customHeight="1" spans="1:9">
      <c r="A13" s="28"/>
      <c r="B13" s="640" t="s">
        <v>121</v>
      </c>
      <c r="C13" s="649" t="s">
        <v>122</v>
      </c>
      <c r="D13" s="642" t="s">
        <v>123</v>
      </c>
      <c r="E13" s="650"/>
      <c r="F13" s="651"/>
      <c r="G13" s="651"/>
      <c r="H13" s="652"/>
      <c r="I13" s="664" t="str">
        <f t="shared" si="2"/>
        <v>  </v>
      </c>
    </row>
    <row r="14" ht="25.5" customHeight="1" spans="1:9">
      <c r="A14" s="28"/>
      <c r="B14" s="640" t="s">
        <v>124</v>
      </c>
      <c r="C14" s="649" t="s">
        <v>125</v>
      </c>
      <c r="D14" s="642" t="s">
        <v>126</v>
      </c>
      <c r="E14" s="650"/>
      <c r="F14" s="651"/>
      <c r="G14" s="651"/>
      <c r="H14" s="652"/>
      <c r="I14" s="664" t="str">
        <f t="shared" si="2"/>
        <v>  </v>
      </c>
    </row>
    <row r="15" ht="20.1" customHeight="1" spans="1:9">
      <c r="A15" s="28"/>
      <c r="B15" s="640" t="s">
        <v>127</v>
      </c>
      <c r="C15" s="649" t="s">
        <v>128</v>
      </c>
      <c r="D15" s="642" t="s">
        <v>129</v>
      </c>
      <c r="E15" s="650"/>
      <c r="F15" s="651"/>
      <c r="G15" s="651"/>
      <c r="H15" s="652"/>
      <c r="I15" s="664" t="str">
        <f t="shared" si="2"/>
        <v>  </v>
      </c>
    </row>
    <row r="16" ht="25.5" customHeight="1" spans="1:9">
      <c r="A16" s="28"/>
      <c r="B16" s="640" t="s">
        <v>130</v>
      </c>
      <c r="C16" s="649" t="s">
        <v>131</v>
      </c>
      <c r="D16" s="642" t="s">
        <v>132</v>
      </c>
      <c r="E16" s="650"/>
      <c r="F16" s="651"/>
      <c r="G16" s="651"/>
      <c r="H16" s="652"/>
      <c r="I16" s="664" t="str">
        <f t="shared" si="2"/>
        <v>  </v>
      </c>
    </row>
    <row r="17" ht="20.1" customHeight="1" spans="1:9">
      <c r="A17" s="28"/>
      <c r="B17" s="640" t="s">
        <v>133</v>
      </c>
      <c r="C17" s="649" t="s">
        <v>134</v>
      </c>
      <c r="D17" s="642" t="s">
        <v>135</v>
      </c>
      <c r="E17" s="650"/>
      <c r="F17" s="651"/>
      <c r="G17" s="651"/>
      <c r="H17" s="652"/>
      <c r="I17" s="664" t="str">
        <f t="shared" si="2"/>
        <v>  </v>
      </c>
    </row>
    <row r="18" ht="20.1" customHeight="1" spans="1:9">
      <c r="A18" s="28"/>
      <c r="B18" s="653" t="s">
        <v>136</v>
      </c>
      <c r="C18" s="654" t="s">
        <v>137</v>
      </c>
      <c r="D18" s="655" t="s">
        <v>138</v>
      </c>
      <c r="E18" s="643">
        <v>83961</v>
      </c>
      <c r="F18" s="644">
        <f t="shared" ref="F18" si="6">F20+F21+F22+F23+F24+F25+F26</f>
        <v>89183</v>
      </c>
      <c r="G18" s="644">
        <f t="shared" ref="G18" si="7">G20+G21+G22+G23+G24+G25+G26</f>
        <v>89183</v>
      </c>
      <c r="H18" s="645">
        <f>SUM(H20:H26)</f>
        <v>74043</v>
      </c>
      <c r="I18" s="662">
        <f t="shared" si="2"/>
        <v>0.830236704304632</v>
      </c>
    </row>
    <row r="19" ht="12.75" customHeight="1" spans="1:9">
      <c r="A19" s="28"/>
      <c r="B19" s="653"/>
      <c r="C19" s="656" t="s">
        <v>139</v>
      </c>
      <c r="D19" s="655"/>
      <c r="E19" s="646"/>
      <c r="F19" s="644"/>
      <c r="G19" s="644"/>
      <c r="H19" s="639"/>
      <c r="I19" s="663" t="str">
        <f t="shared" si="2"/>
        <v>  </v>
      </c>
    </row>
    <row r="20" ht="20.1" customHeight="1" spans="1:9">
      <c r="A20" s="28"/>
      <c r="B20" s="640" t="s">
        <v>140</v>
      </c>
      <c r="C20" s="649" t="s">
        <v>141</v>
      </c>
      <c r="D20" s="642" t="s">
        <v>142</v>
      </c>
      <c r="E20" s="650">
        <v>50464</v>
      </c>
      <c r="F20" s="651">
        <v>52356</v>
      </c>
      <c r="G20" s="651">
        <v>52356</v>
      </c>
      <c r="H20" s="652">
        <v>48752</v>
      </c>
      <c r="I20" s="664">
        <f t="shared" si="2"/>
        <v>0.931163572465429</v>
      </c>
    </row>
    <row r="21" ht="20.1" customHeight="1" spans="2:9">
      <c r="B21" s="640" t="s">
        <v>143</v>
      </c>
      <c r="C21" s="649" t="s">
        <v>144</v>
      </c>
      <c r="D21" s="642" t="s">
        <v>145</v>
      </c>
      <c r="E21" s="650">
        <v>33420</v>
      </c>
      <c r="F21" s="651">
        <v>36750</v>
      </c>
      <c r="G21" s="651">
        <v>36750</v>
      </c>
      <c r="H21" s="652">
        <v>25214</v>
      </c>
      <c r="I21" s="664">
        <f t="shared" si="2"/>
        <v>0.686095238095238</v>
      </c>
    </row>
    <row r="22" ht="20.1" customHeight="1" spans="2:9">
      <c r="B22" s="640" t="s">
        <v>146</v>
      </c>
      <c r="C22" s="649" t="s">
        <v>147</v>
      </c>
      <c r="D22" s="642" t="s">
        <v>148</v>
      </c>
      <c r="E22" s="650"/>
      <c r="F22" s="651"/>
      <c r="G22" s="651"/>
      <c r="H22" s="652"/>
      <c r="I22" s="664" t="str">
        <f t="shared" si="2"/>
        <v>  </v>
      </c>
    </row>
    <row r="23" ht="25.5" customHeight="1" spans="2:9">
      <c r="B23" s="640" t="s">
        <v>149</v>
      </c>
      <c r="C23" s="649" t="s">
        <v>150</v>
      </c>
      <c r="D23" s="642" t="s">
        <v>151</v>
      </c>
      <c r="E23" s="650">
        <v>77</v>
      </c>
      <c r="F23" s="651">
        <v>77</v>
      </c>
      <c r="G23" s="651">
        <v>77</v>
      </c>
      <c r="H23" s="652">
        <v>77</v>
      </c>
      <c r="I23" s="664">
        <f t="shared" si="2"/>
        <v>1</v>
      </c>
    </row>
    <row r="24" ht="25.5" customHeight="1" spans="2:9">
      <c r="B24" s="640" t="s">
        <v>152</v>
      </c>
      <c r="C24" s="649" t="s">
        <v>153</v>
      </c>
      <c r="D24" s="642" t="s">
        <v>154</v>
      </c>
      <c r="E24" s="650"/>
      <c r="F24" s="651"/>
      <c r="G24" s="651"/>
      <c r="H24" s="652"/>
      <c r="I24" s="664" t="str">
        <f t="shared" si="2"/>
        <v>  </v>
      </c>
    </row>
    <row r="25" ht="25.5" customHeight="1" spans="2:9">
      <c r="B25" s="640" t="s">
        <v>155</v>
      </c>
      <c r="C25" s="649" t="s">
        <v>156</v>
      </c>
      <c r="D25" s="642" t="s">
        <v>157</v>
      </c>
      <c r="E25" s="650"/>
      <c r="F25" s="651"/>
      <c r="G25" s="651"/>
      <c r="H25" s="652"/>
      <c r="I25" s="664" t="str">
        <f t="shared" si="2"/>
        <v>  </v>
      </c>
    </row>
    <row r="26" ht="25.5" customHeight="1" spans="2:9">
      <c r="B26" s="640" t="s">
        <v>155</v>
      </c>
      <c r="C26" s="649" t="s">
        <v>158</v>
      </c>
      <c r="D26" s="642" t="s">
        <v>159</v>
      </c>
      <c r="E26" s="650"/>
      <c r="F26" s="651"/>
      <c r="G26" s="651"/>
      <c r="H26" s="652"/>
      <c r="I26" s="664" t="str">
        <f t="shared" si="2"/>
        <v>  </v>
      </c>
    </row>
    <row r="27" ht="20.1" customHeight="1" spans="1:9">
      <c r="A27" s="28"/>
      <c r="B27" s="653" t="s">
        <v>160</v>
      </c>
      <c r="C27" s="657" t="s">
        <v>161</v>
      </c>
      <c r="D27" s="655" t="s">
        <v>162</v>
      </c>
      <c r="E27" s="650"/>
      <c r="F27" s="651"/>
      <c r="G27" s="651"/>
      <c r="H27" s="652"/>
      <c r="I27" s="664" t="str">
        <f t="shared" si="2"/>
        <v>  </v>
      </c>
    </row>
    <row r="28" ht="25.5" customHeight="1" spans="1:9">
      <c r="A28" s="28"/>
      <c r="B28" s="653" t="s">
        <v>163</v>
      </c>
      <c r="C28" s="654" t="s">
        <v>164</v>
      </c>
      <c r="D28" s="655" t="s">
        <v>165</v>
      </c>
      <c r="E28" s="643">
        <v>504</v>
      </c>
      <c r="F28" s="644">
        <f t="shared" ref="F28" si="8">F30+F31+F32+F33+F34+F35+F36+F37+F38</f>
        <v>6005</v>
      </c>
      <c r="G28" s="644">
        <f t="shared" ref="G28" si="9">G30+G31+G32+G33+G34+G35+G36+G37+G38</f>
        <v>6005</v>
      </c>
      <c r="H28" s="645">
        <f>SUM(H30:H38)</f>
        <v>484</v>
      </c>
      <c r="I28" s="662">
        <f t="shared" si="2"/>
        <v>0.0805995004163197</v>
      </c>
    </row>
    <row r="29" ht="22.5" customHeight="1" spans="1:9">
      <c r="A29" s="28"/>
      <c r="B29" s="653"/>
      <c r="C29" s="656" t="s">
        <v>166</v>
      </c>
      <c r="D29" s="655"/>
      <c r="E29" s="646"/>
      <c r="F29" s="644"/>
      <c r="G29" s="644"/>
      <c r="H29" s="639"/>
      <c r="I29" s="663" t="str">
        <f t="shared" si="2"/>
        <v>  </v>
      </c>
    </row>
    <row r="30" ht="25.5" customHeight="1" spans="1:9">
      <c r="A30" s="28"/>
      <c r="B30" s="640" t="s">
        <v>167</v>
      </c>
      <c r="C30" s="649" t="s">
        <v>168</v>
      </c>
      <c r="D30" s="642" t="s">
        <v>169</v>
      </c>
      <c r="E30" s="650">
        <v>504</v>
      </c>
      <c r="F30" s="651">
        <v>505</v>
      </c>
      <c r="G30" s="651">
        <v>505</v>
      </c>
      <c r="H30" s="652">
        <v>463</v>
      </c>
      <c r="I30" s="664">
        <f t="shared" si="2"/>
        <v>0.916831683168317</v>
      </c>
    </row>
    <row r="31" ht="25.5" customHeight="1" spans="2:9">
      <c r="B31" s="640" t="s">
        <v>170</v>
      </c>
      <c r="C31" s="649" t="s">
        <v>171</v>
      </c>
      <c r="D31" s="642" t="s">
        <v>172</v>
      </c>
      <c r="E31" s="650"/>
      <c r="F31" s="651"/>
      <c r="G31" s="651"/>
      <c r="H31" s="652"/>
      <c r="I31" s="664" t="str">
        <f t="shared" si="2"/>
        <v>  </v>
      </c>
    </row>
    <row r="32" ht="35.25" customHeight="1" spans="2:9">
      <c r="B32" s="640" t="s">
        <v>173</v>
      </c>
      <c r="C32" s="649" t="s">
        <v>174</v>
      </c>
      <c r="D32" s="642" t="s">
        <v>175</v>
      </c>
      <c r="E32" s="650"/>
      <c r="F32" s="651"/>
      <c r="G32" s="651"/>
      <c r="H32" s="652"/>
      <c r="I32" s="664" t="str">
        <f t="shared" si="2"/>
        <v>  </v>
      </c>
    </row>
    <row r="33" ht="35.25" customHeight="1" spans="2:9">
      <c r="B33" s="640" t="s">
        <v>176</v>
      </c>
      <c r="C33" s="649" t="s">
        <v>177</v>
      </c>
      <c r="D33" s="642" t="s">
        <v>178</v>
      </c>
      <c r="E33" s="650"/>
      <c r="F33" s="651"/>
      <c r="G33" s="651"/>
      <c r="H33" s="652"/>
      <c r="I33" s="664" t="str">
        <f t="shared" si="2"/>
        <v>  </v>
      </c>
    </row>
    <row r="34" ht="25.5" customHeight="1" spans="2:9">
      <c r="B34" s="640" t="s">
        <v>179</v>
      </c>
      <c r="C34" s="649" t="s">
        <v>180</v>
      </c>
      <c r="D34" s="642" t="s">
        <v>181</v>
      </c>
      <c r="E34" s="650"/>
      <c r="F34" s="651"/>
      <c r="G34" s="651"/>
      <c r="H34" s="652"/>
      <c r="I34" s="664" t="str">
        <f t="shared" si="2"/>
        <v>  </v>
      </c>
    </row>
    <row r="35" ht="25.5" customHeight="1" spans="2:9">
      <c r="B35" s="640" t="s">
        <v>179</v>
      </c>
      <c r="C35" s="649" t="s">
        <v>182</v>
      </c>
      <c r="D35" s="642" t="s">
        <v>183</v>
      </c>
      <c r="E35" s="650"/>
      <c r="F35" s="651"/>
      <c r="G35" s="651"/>
      <c r="H35" s="652"/>
      <c r="I35" s="664" t="str">
        <f t="shared" si="2"/>
        <v>  </v>
      </c>
    </row>
    <row r="36" ht="39" customHeight="1" spans="2:9">
      <c r="B36" s="640" t="s">
        <v>184</v>
      </c>
      <c r="C36" s="649" t="s">
        <v>185</v>
      </c>
      <c r="D36" s="642" t="s">
        <v>186</v>
      </c>
      <c r="E36" s="650"/>
      <c r="F36" s="651"/>
      <c r="G36" s="651"/>
      <c r="H36" s="652"/>
      <c r="I36" s="664" t="str">
        <f t="shared" si="2"/>
        <v>  </v>
      </c>
    </row>
    <row r="37" ht="25.5" customHeight="1" spans="2:9">
      <c r="B37" s="640" t="s">
        <v>187</v>
      </c>
      <c r="C37" s="649" t="s">
        <v>188</v>
      </c>
      <c r="D37" s="642" t="s">
        <v>189</v>
      </c>
      <c r="E37" s="650"/>
      <c r="F37" s="651"/>
      <c r="G37" s="651"/>
      <c r="H37" s="652"/>
      <c r="I37" s="664" t="str">
        <f t="shared" si="2"/>
        <v>  </v>
      </c>
    </row>
    <row r="38" ht="25.5" customHeight="1" spans="2:9">
      <c r="B38" s="640" t="s">
        <v>190</v>
      </c>
      <c r="C38" s="649" t="s">
        <v>191</v>
      </c>
      <c r="D38" s="642" t="s">
        <v>192</v>
      </c>
      <c r="E38" s="650">
        <v>0</v>
      </c>
      <c r="F38" s="651">
        <v>5500</v>
      </c>
      <c r="G38" s="651">
        <v>5500</v>
      </c>
      <c r="H38" s="652">
        <v>21</v>
      </c>
      <c r="I38" s="664">
        <f t="shared" si="2"/>
        <v>0.00381818181818182</v>
      </c>
    </row>
    <row r="39" ht="25.5" customHeight="1" spans="2:9">
      <c r="B39" s="640" t="s">
        <v>193</v>
      </c>
      <c r="C39" s="649" t="s">
        <v>194</v>
      </c>
      <c r="D39" s="642" t="s">
        <v>195</v>
      </c>
      <c r="E39" s="650">
        <v>0</v>
      </c>
      <c r="F39" s="658">
        <v>0</v>
      </c>
      <c r="G39" s="658">
        <v>0</v>
      </c>
      <c r="H39" s="652"/>
      <c r="I39" s="664" t="str">
        <f t="shared" si="2"/>
        <v>  </v>
      </c>
    </row>
    <row r="40" ht="20.1" customHeight="1" spans="1:9">
      <c r="A40" s="28"/>
      <c r="B40" s="640">
        <v>288</v>
      </c>
      <c r="C40" s="659" t="s">
        <v>196</v>
      </c>
      <c r="D40" s="642" t="s">
        <v>197</v>
      </c>
      <c r="E40" s="650"/>
      <c r="F40" s="651"/>
      <c r="G40" s="651"/>
      <c r="H40" s="652"/>
      <c r="I40" s="664" t="str">
        <f t="shared" si="2"/>
        <v>  </v>
      </c>
    </row>
    <row r="41" ht="20.1" customHeight="1" spans="1:9">
      <c r="A41" s="28"/>
      <c r="B41" s="640"/>
      <c r="C41" s="641" t="s">
        <v>198</v>
      </c>
      <c r="D41" s="642" t="s">
        <v>199</v>
      </c>
      <c r="E41" s="643">
        <v>99591</v>
      </c>
      <c r="F41" s="644">
        <f t="shared" ref="F41" si="10">F43+F49+F50+F57+F62+F72+F73</f>
        <v>92660</v>
      </c>
      <c r="G41" s="644">
        <f t="shared" ref="G41" si="11">G43+G49+G50+G57+G62+G72+G73</f>
        <v>92660</v>
      </c>
      <c r="H41" s="645">
        <f>SUM(H43+H49+H50+H57+H62+H72+H73)</f>
        <v>211287</v>
      </c>
      <c r="I41" s="662">
        <f t="shared" si="2"/>
        <v>2.2802395855817</v>
      </c>
    </row>
    <row r="42" ht="12.75" customHeight="1" spans="1:9">
      <c r="A42" s="28"/>
      <c r="B42" s="640"/>
      <c r="C42" s="635" t="s">
        <v>200</v>
      </c>
      <c r="D42" s="642"/>
      <c r="E42" s="646"/>
      <c r="F42" s="644"/>
      <c r="G42" s="644"/>
      <c r="H42" s="639"/>
      <c r="I42" s="663" t="str">
        <f t="shared" si="2"/>
        <v>  </v>
      </c>
    </row>
    <row r="43" ht="25.5" customHeight="1" spans="2:9">
      <c r="B43" s="653" t="s">
        <v>201</v>
      </c>
      <c r="C43" s="657" t="s">
        <v>202</v>
      </c>
      <c r="D43" s="642" t="s">
        <v>203</v>
      </c>
      <c r="E43" s="650">
        <v>20000</v>
      </c>
      <c r="F43" s="644">
        <f t="shared" ref="F43" si="12">F44+F45+F46+F47+F48</f>
        <v>16078</v>
      </c>
      <c r="G43" s="644">
        <f t="shared" ref="G43" si="13">G44+G45+G46+G47+G48</f>
        <v>16078</v>
      </c>
      <c r="H43" s="652">
        <f>SUM(H44:H48)</f>
        <v>23781</v>
      </c>
      <c r="I43" s="664">
        <f t="shared" si="2"/>
        <v>1.47910187834308</v>
      </c>
    </row>
    <row r="44" ht="20.1" customHeight="1" spans="2:9">
      <c r="B44" s="640">
        <v>10</v>
      </c>
      <c r="C44" s="649" t="s">
        <v>204</v>
      </c>
      <c r="D44" s="642" t="s">
        <v>205</v>
      </c>
      <c r="E44" s="650">
        <v>17205</v>
      </c>
      <c r="F44" s="651">
        <v>14350</v>
      </c>
      <c r="G44" s="651">
        <v>14350</v>
      </c>
      <c r="H44" s="652">
        <v>14905</v>
      </c>
      <c r="I44" s="664">
        <f t="shared" si="2"/>
        <v>1.03867595818815</v>
      </c>
    </row>
    <row r="45" ht="20.1" customHeight="1" spans="2:9">
      <c r="B45" s="640" t="s">
        <v>206</v>
      </c>
      <c r="C45" s="649" t="s">
        <v>207</v>
      </c>
      <c r="D45" s="642" t="s">
        <v>208</v>
      </c>
      <c r="E45" s="650"/>
      <c r="F45" s="651"/>
      <c r="G45" s="651"/>
      <c r="H45" s="652"/>
      <c r="I45" s="664" t="str">
        <f t="shared" si="2"/>
        <v>  </v>
      </c>
    </row>
    <row r="46" ht="20.1" customHeight="1" spans="2:9">
      <c r="B46" s="640">
        <v>13</v>
      </c>
      <c r="C46" s="649" t="s">
        <v>209</v>
      </c>
      <c r="D46" s="642" t="s">
        <v>210</v>
      </c>
      <c r="E46" s="650">
        <v>1564</v>
      </c>
      <c r="F46" s="651">
        <v>1728</v>
      </c>
      <c r="G46" s="651">
        <v>1728</v>
      </c>
      <c r="H46" s="652">
        <v>1757</v>
      </c>
      <c r="I46" s="664">
        <f t="shared" si="2"/>
        <v>1.01678240740741</v>
      </c>
    </row>
    <row r="47" ht="20.1" customHeight="1" spans="2:9">
      <c r="B47" s="640" t="s">
        <v>211</v>
      </c>
      <c r="C47" s="649" t="s">
        <v>212</v>
      </c>
      <c r="D47" s="642" t="s">
        <v>213</v>
      </c>
      <c r="E47" s="650">
        <v>1231</v>
      </c>
      <c r="F47" s="651"/>
      <c r="G47" s="651"/>
      <c r="H47" s="652">
        <v>7119</v>
      </c>
      <c r="I47" s="664" t="str">
        <f t="shared" si="2"/>
        <v>  </v>
      </c>
    </row>
    <row r="48" ht="20.1" customHeight="1" spans="2:9">
      <c r="B48" s="640" t="s">
        <v>214</v>
      </c>
      <c r="C48" s="649" t="s">
        <v>215</v>
      </c>
      <c r="D48" s="642" t="s">
        <v>216</v>
      </c>
      <c r="E48" s="650"/>
      <c r="F48" s="651"/>
      <c r="G48" s="651"/>
      <c r="H48" s="652"/>
      <c r="I48" s="664" t="str">
        <f t="shared" si="2"/>
        <v>  </v>
      </c>
    </row>
    <row r="49" ht="25.5" customHeight="1" spans="1:9">
      <c r="A49" s="28"/>
      <c r="B49" s="640">
        <v>14</v>
      </c>
      <c r="C49" s="649" t="s">
        <v>217</v>
      </c>
      <c r="D49" s="642" t="s">
        <v>218</v>
      </c>
      <c r="E49" s="650"/>
      <c r="F49" s="651"/>
      <c r="G49" s="651"/>
      <c r="H49" s="652"/>
      <c r="I49" s="664" t="str">
        <f t="shared" si="2"/>
        <v>  </v>
      </c>
    </row>
    <row r="50" ht="20.1" customHeight="1" spans="1:9">
      <c r="A50" s="28"/>
      <c r="B50" s="653">
        <v>20</v>
      </c>
      <c r="C50" s="654" t="s">
        <v>219</v>
      </c>
      <c r="D50" s="642" t="s">
        <v>220</v>
      </c>
      <c r="E50" s="643">
        <v>34695</v>
      </c>
      <c r="F50" s="644">
        <f t="shared" ref="F50" si="14">F52+F53+F54+F55+F56</f>
        <v>54155</v>
      </c>
      <c r="G50" s="644">
        <f t="shared" ref="G50" si="15">G52+G53+G54+G55+G56</f>
        <v>54155</v>
      </c>
      <c r="H50" s="645">
        <f>SUM(H52:H56)</f>
        <v>98504</v>
      </c>
      <c r="I50" s="662">
        <f t="shared" si="2"/>
        <v>1.81892715354076</v>
      </c>
    </row>
    <row r="51" ht="12" customHeight="1" spans="1:9">
      <c r="A51" s="28"/>
      <c r="B51" s="653"/>
      <c r="C51" s="656" t="s">
        <v>221</v>
      </c>
      <c r="D51" s="642"/>
      <c r="E51" s="646"/>
      <c r="F51" s="644"/>
      <c r="G51" s="644"/>
      <c r="H51" s="639"/>
      <c r="I51" s="663" t="str">
        <f t="shared" si="2"/>
        <v>  </v>
      </c>
    </row>
    <row r="52" ht="20.1" customHeight="1" spans="1:9">
      <c r="A52" s="28"/>
      <c r="B52" s="640">
        <v>204</v>
      </c>
      <c r="C52" s="649" t="s">
        <v>222</v>
      </c>
      <c r="D52" s="642" t="s">
        <v>223</v>
      </c>
      <c r="E52" s="650">
        <v>34695</v>
      </c>
      <c r="F52" s="651">
        <v>54155</v>
      </c>
      <c r="G52" s="651">
        <v>54155</v>
      </c>
      <c r="H52" s="652">
        <v>98504</v>
      </c>
      <c r="I52" s="664">
        <f t="shared" si="2"/>
        <v>1.81892715354076</v>
      </c>
    </row>
    <row r="53" ht="20.1" customHeight="1" spans="1:9">
      <c r="A53" s="28"/>
      <c r="B53" s="640">
        <v>205</v>
      </c>
      <c r="C53" s="649" t="s">
        <v>224</v>
      </c>
      <c r="D53" s="642" t="s">
        <v>225</v>
      </c>
      <c r="E53" s="650"/>
      <c r="F53" s="651"/>
      <c r="G53" s="651"/>
      <c r="H53" s="652"/>
      <c r="I53" s="664" t="str">
        <f t="shared" si="2"/>
        <v>  </v>
      </c>
    </row>
    <row r="54" ht="25.5" customHeight="1" spans="1:9">
      <c r="A54" s="28"/>
      <c r="B54" s="640" t="s">
        <v>226</v>
      </c>
      <c r="C54" s="649" t="s">
        <v>227</v>
      </c>
      <c r="D54" s="642" t="s">
        <v>228</v>
      </c>
      <c r="E54" s="650"/>
      <c r="F54" s="651"/>
      <c r="G54" s="651"/>
      <c r="H54" s="652"/>
      <c r="I54" s="664" t="str">
        <f t="shared" si="2"/>
        <v>  </v>
      </c>
    </row>
    <row r="55" ht="25.5" customHeight="1" spans="1:9">
      <c r="A55" s="28"/>
      <c r="B55" s="640" t="s">
        <v>229</v>
      </c>
      <c r="C55" s="649" t="s">
        <v>230</v>
      </c>
      <c r="D55" s="642" t="s">
        <v>231</v>
      </c>
      <c r="E55" s="650"/>
      <c r="F55" s="651"/>
      <c r="G55" s="651"/>
      <c r="H55" s="652"/>
      <c r="I55" s="664" t="str">
        <f t="shared" si="2"/>
        <v>  </v>
      </c>
    </row>
    <row r="56" ht="20.1" customHeight="1" spans="1:9">
      <c r="A56" s="28"/>
      <c r="B56" s="640">
        <v>206</v>
      </c>
      <c r="C56" s="649" t="s">
        <v>232</v>
      </c>
      <c r="D56" s="642" t="s">
        <v>233</v>
      </c>
      <c r="E56" s="650"/>
      <c r="F56" s="651"/>
      <c r="G56" s="651"/>
      <c r="H56" s="652"/>
      <c r="I56" s="664" t="str">
        <f t="shared" si="2"/>
        <v>  </v>
      </c>
    </row>
    <row r="57" ht="20.1" customHeight="1" spans="1:9">
      <c r="A57" s="28"/>
      <c r="B57" s="640" t="s">
        <v>234</v>
      </c>
      <c r="C57" s="647" t="s">
        <v>235</v>
      </c>
      <c r="D57" s="642" t="s">
        <v>236</v>
      </c>
      <c r="E57" s="643">
        <v>7840</v>
      </c>
      <c r="F57" s="644">
        <f t="shared" ref="F57" si="16">F59+F60+F61</f>
        <v>5650</v>
      </c>
      <c r="G57" s="644">
        <f t="shared" ref="G57:H57" si="17">G59+G60+G61</f>
        <v>5650</v>
      </c>
      <c r="H57" s="645">
        <f t="shared" si="17"/>
        <v>43092</v>
      </c>
      <c r="I57" s="662">
        <f t="shared" si="2"/>
        <v>7.62690265486726</v>
      </c>
    </row>
    <row r="58" ht="12" customHeight="1" spans="1:9">
      <c r="A58" s="28"/>
      <c r="B58" s="640"/>
      <c r="C58" s="648" t="s">
        <v>237</v>
      </c>
      <c r="D58" s="642"/>
      <c r="E58" s="646"/>
      <c r="F58" s="644"/>
      <c r="G58" s="644"/>
      <c r="H58" s="639"/>
      <c r="I58" s="663" t="str">
        <f t="shared" si="2"/>
        <v>  </v>
      </c>
    </row>
    <row r="59" ht="26.25" customHeight="1" spans="2:9">
      <c r="B59" s="640" t="s">
        <v>238</v>
      </c>
      <c r="C59" s="649" t="s">
        <v>239</v>
      </c>
      <c r="D59" s="642" t="s">
        <v>240</v>
      </c>
      <c r="E59" s="650">
        <v>4767</v>
      </c>
      <c r="F59" s="651">
        <v>2100</v>
      </c>
      <c r="G59" s="651">
        <v>2100</v>
      </c>
      <c r="H59" s="652">
        <v>38072</v>
      </c>
      <c r="I59" s="664" t="s">
        <v>241</v>
      </c>
    </row>
    <row r="60" ht="20.1" customHeight="1" spans="2:9">
      <c r="B60" s="640">
        <v>223</v>
      </c>
      <c r="C60" s="649" t="s">
        <v>242</v>
      </c>
      <c r="D60" s="642" t="s">
        <v>243</v>
      </c>
      <c r="E60" s="650">
        <v>3036</v>
      </c>
      <c r="F60" s="651">
        <v>3500</v>
      </c>
      <c r="G60" s="651">
        <v>3500</v>
      </c>
      <c r="H60" s="652">
        <v>4983</v>
      </c>
      <c r="I60" s="664">
        <f t="shared" si="2"/>
        <v>1.42371428571429</v>
      </c>
    </row>
    <row r="61" ht="25.5" customHeight="1" spans="1:9">
      <c r="A61" s="28"/>
      <c r="B61" s="640">
        <v>224</v>
      </c>
      <c r="C61" s="649" t="s">
        <v>244</v>
      </c>
      <c r="D61" s="642" t="s">
        <v>245</v>
      </c>
      <c r="E61" s="650">
        <v>37</v>
      </c>
      <c r="F61" s="651">
        <v>50</v>
      </c>
      <c r="G61" s="651">
        <v>50</v>
      </c>
      <c r="H61" s="652">
        <v>37</v>
      </c>
      <c r="I61" s="664">
        <f t="shared" si="2"/>
        <v>0.74</v>
      </c>
    </row>
    <row r="62" ht="20.1" customHeight="1" spans="1:9">
      <c r="A62" s="28"/>
      <c r="B62" s="640">
        <v>23</v>
      </c>
      <c r="C62" s="647" t="s">
        <v>246</v>
      </c>
      <c r="D62" s="642" t="s">
        <v>247</v>
      </c>
      <c r="E62" s="643"/>
      <c r="F62" s="644">
        <f t="shared" ref="F62" si="18">F64+F65+F66+F67+F68+F69+F70+F71</f>
        <v>0</v>
      </c>
      <c r="G62" s="644">
        <f t="shared" ref="G62" si="19">G64+G65+G66+G67+G68+G69+G70+G71</f>
        <v>0</v>
      </c>
      <c r="H62" s="645">
        <f>SUM(H64:H71)</f>
        <v>0</v>
      </c>
      <c r="I62" s="662" t="str">
        <f t="shared" si="2"/>
        <v>  </v>
      </c>
    </row>
    <row r="63" ht="20.1" customHeight="1" spans="1:9">
      <c r="A63" s="28"/>
      <c r="B63" s="640"/>
      <c r="C63" s="648" t="s">
        <v>248</v>
      </c>
      <c r="D63" s="642"/>
      <c r="E63" s="646"/>
      <c r="F63" s="644"/>
      <c r="G63" s="644"/>
      <c r="H63" s="639"/>
      <c r="I63" s="663" t="str">
        <f t="shared" si="2"/>
        <v>  </v>
      </c>
    </row>
    <row r="64" ht="25.5" customHeight="1" spans="2:9">
      <c r="B64" s="640">
        <v>230</v>
      </c>
      <c r="C64" s="649" t="s">
        <v>249</v>
      </c>
      <c r="D64" s="642" t="s">
        <v>250</v>
      </c>
      <c r="E64" s="650"/>
      <c r="F64" s="651"/>
      <c r="G64" s="651"/>
      <c r="H64" s="652"/>
      <c r="I64" s="664" t="str">
        <f t="shared" si="2"/>
        <v>  </v>
      </c>
    </row>
    <row r="65" ht="25.5" customHeight="1" spans="2:9">
      <c r="B65" s="640">
        <v>231</v>
      </c>
      <c r="C65" s="649" t="s">
        <v>251</v>
      </c>
      <c r="D65" s="642" t="s">
        <v>252</v>
      </c>
      <c r="E65" s="650"/>
      <c r="F65" s="651"/>
      <c r="G65" s="651"/>
      <c r="H65" s="652"/>
      <c r="I65" s="664" t="str">
        <f t="shared" si="2"/>
        <v>  </v>
      </c>
    </row>
    <row r="66" ht="20.1" customHeight="1" spans="2:9">
      <c r="B66" s="640" t="s">
        <v>253</v>
      </c>
      <c r="C66" s="649" t="s">
        <v>254</v>
      </c>
      <c r="D66" s="642" t="s">
        <v>255</v>
      </c>
      <c r="E66" s="650"/>
      <c r="F66" s="651"/>
      <c r="G66" s="651"/>
      <c r="H66" s="652"/>
      <c r="I66" s="664" t="str">
        <f t="shared" si="2"/>
        <v>  </v>
      </c>
    </row>
    <row r="67" ht="25.5" customHeight="1" spans="2:9">
      <c r="B67" s="640" t="s">
        <v>256</v>
      </c>
      <c r="C67" s="649" t="s">
        <v>257</v>
      </c>
      <c r="D67" s="642" t="s">
        <v>258</v>
      </c>
      <c r="E67" s="650"/>
      <c r="F67" s="651"/>
      <c r="G67" s="651"/>
      <c r="H67" s="652"/>
      <c r="I67" s="664" t="str">
        <f t="shared" si="2"/>
        <v>  </v>
      </c>
    </row>
    <row r="68" ht="25.5" customHeight="1" spans="2:9">
      <c r="B68" s="640">
        <v>235</v>
      </c>
      <c r="C68" s="649" t="s">
        <v>259</v>
      </c>
      <c r="D68" s="642" t="s">
        <v>260</v>
      </c>
      <c r="E68" s="650"/>
      <c r="F68" s="651"/>
      <c r="G68" s="651"/>
      <c r="H68" s="652"/>
      <c r="I68" s="664" t="str">
        <f t="shared" si="2"/>
        <v>  </v>
      </c>
    </row>
    <row r="69" ht="25.5" customHeight="1" spans="2:9">
      <c r="B69" s="640" t="s">
        <v>261</v>
      </c>
      <c r="C69" s="649" t="s">
        <v>262</v>
      </c>
      <c r="D69" s="642" t="s">
        <v>263</v>
      </c>
      <c r="E69" s="650"/>
      <c r="F69" s="651"/>
      <c r="G69" s="651"/>
      <c r="H69" s="652"/>
      <c r="I69" s="664" t="str">
        <f t="shared" si="2"/>
        <v>  </v>
      </c>
    </row>
    <row r="70" ht="25.5" customHeight="1" spans="2:9">
      <c r="B70" s="640">
        <v>237</v>
      </c>
      <c r="C70" s="649" t="s">
        <v>264</v>
      </c>
      <c r="D70" s="642" t="s">
        <v>265</v>
      </c>
      <c r="E70" s="650"/>
      <c r="F70" s="651"/>
      <c r="G70" s="651"/>
      <c r="H70" s="652"/>
      <c r="I70" s="664" t="str">
        <f t="shared" si="2"/>
        <v>  </v>
      </c>
    </row>
    <row r="71" ht="20.1" customHeight="1" spans="2:9">
      <c r="B71" s="640" t="s">
        <v>266</v>
      </c>
      <c r="C71" s="649" t="s">
        <v>267</v>
      </c>
      <c r="D71" s="642" t="s">
        <v>268</v>
      </c>
      <c r="E71" s="650"/>
      <c r="F71" s="651"/>
      <c r="G71" s="651"/>
      <c r="H71" s="652"/>
      <c r="I71" s="664" t="str">
        <f t="shared" si="2"/>
        <v>  </v>
      </c>
    </row>
    <row r="72" ht="20.1" customHeight="1" spans="2:9">
      <c r="B72" s="640">
        <v>24</v>
      </c>
      <c r="C72" s="649" t="s">
        <v>269</v>
      </c>
      <c r="D72" s="642" t="s">
        <v>270</v>
      </c>
      <c r="E72" s="650">
        <v>36223</v>
      </c>
      <c r="F72" s="651">
        <v>15666</v>
      </c>
      <c r="G72" s="651">
        <v>15666</v>
      </c>
      <c r="H72" s="652">
        <v>43485</v>
      </c>
      <c r="I72" s="664">
        <f t="shared" si="2"/>
        <v>2.7757564151666</v>
      </c>
    </row>
    <row r="73" ht="25.5" customHeight="1" spans="2:9">
      <c r="B73" s="640" t="s">
        <v>271</v>
      </c>
      <c r="C73" s="649" t="s">
        <v>272</v>
      </c>
      <c r="D73" s="642" t="s">
        <v>273</v>
      </c>
      <c r="E73" s="650">
        <v>833</v>
      </c>
      <c r="F73" s="651">
        <v>1111</v>
      </c>
      <c r="G73" s="651">
        <v>1111</v>
      </c>
      <c r="H73" s="652">
        <v>2425</v>
      </c>
      <c r="I73" s="664">
        <f t="shared" ref="I73:I136" si="20">IFERROR(H73/G73,"  ")</f>
        <v>2.18271827182718</v>
      </c>
    </row>
    <row r="74" ht="25.5" customHeight="1" spans="2:9">
      <c r="B74" s="640"/>
      <c r="C74" s="659" t="s">
        <v>274</v>
      </c>
      <c r="D74" s="642" t="s">
        <v>275</v>
      </c>
      <c r="E74" s="665">
        <f>E8+E9+E40+E41</f>
        <v>184056</v>
      </c>
      <c r="F74" s="666">
        <f t="shared" ref="F74" si="21">F8+F9+F40+F41</f>
        <v>187848</v>
      </c>
      <c r="G74" s="666">
        <f t="shared" ref="G74" si="22">G8+G9+G40+G41</f>
        <v>187848</v>
      </c>
      <c r="H74" s="667">
        <f>SUM(H8+H9+H40+H41)</f>
        <v>285814</v>
      </c>
      <c r="I74" s="664">
        <f t="shared" si="20"/>
        <v>1.52151739704442</v>
      </c>
    </row>
    <row r="75" ht="20.1" customHeight="1" spans="2:9">
      <c r="B75" s="640">
        <v>88</v>
      </c>
      <c r="C75" s="659" t="s">
        <v>276</v>
      </c>
      <c r="D75" s="642" t="s">
        <v>277</v>
      </c>
      <c r="E75" s="650"/>
      <c r="F75" s="651"/>
      <c r="G75" s="651"/>
      <c r="H75" s="652"/>
      <c r="I75" s="664" t="str">
        <f t="shared" si="20"/>
        <v>  </v>
      </c>
    </row>
    <row r="76" ht="20.1" customHeight="1" spans="1:9">
      <c r="A76" s="28"/>
      <c r="B76" s="668"/>
      <c r="C76" s="659" t="s">
        <v>278</v>
      </c>
      <c r="D76" s="669"/>
      <c r="E76" s="650"/>
      <c r="F76" s="651"/>
      <c r="G76" s="651"/>
      <c r="H76" s="652"/>
      <c r="I76" s="664" t="str">
        <f t="shared" si="20"/>
        <v>  </v>
      </c>
    </row>
    <row r="77" ht="20.1" customHeight="1" spans="1:9">
      <c r="A77" s="28"/>
      <c r="B77" s="640"/>
      <c r="C77" s="641" t="s">
        <v>279</v>
      </c>
      <c r="D77" s="642" t="s">
        <v>280</v>
      </c>
      <c r="E77" s="643">
        <v>98466</v>
      </c>
      <c r="F77" s="644">
        <f t="shared" ref="F77" si="23">F79+F80+F81+F82+F83-F84+F85+F88-F89</f>
        <v>91729</v>
      </c>
      <c r="G77" s="644">
        <f t="shared" ref="G77:H77" si="24">G79+G80+G81+G82+G83-G84+G85+G88-G89</f>
        <v>91729</v>
      </c>
      <c r="H77" s="645">
        <f t="shared" si="24"/>
        <v>102339</v>
      </c>
      <c r="I77" s="662">
        <f t="shared" si="20"/>
        <v>1.11566680112069</v>
      </c>
    </row>
    <row r="78" ht="26.25" customHeight="1" spans="1:9">
      <c r="A78" s="28"/>
      <c r="B78" s="640"/>
      <c r="C78" s="635" t="s">
        <v>281</v>
      </c>
      <c r="D78" s="642"/>
      <c r="E78" s="646"/>
      <c r="F78" s="644"/>
      <c r="G78" s="644"/>
      <c r="H78" s="639"/>
      <c r="I78" s="663" t="str">
        <f t="shared" si="20"/>
        <v>  </v>
      </c>
    </row>
    <row r="79" ht="20.1" customHeight="1" spans="1:9">
      <c r="A79" s="28"/>
      <c r="B79" s="640" t="s">
        <v>282</v>
      </c>
      <c r="C79" s="649" t="s">
        <v>283</v>
      </c>
      <c r="D79" s="642" t="s">
        <v>284</v>
      </c>
      <c r="E79" s="650">
        <v>9204</v>
      </c>
      <c r="F79" s="651">
        <v>9204</v>
      </c>
      <c r="G79" s="651">
        <v>9204</v>
      </c>
      <c r="H79" s="652">
        <v>9204</v>
      </c>
      <c r="I79" s="664">
        <f t="shared" si="20"/>
        <v>1</v>
      </c>
    </row>
    <row r="80" ht="20.1" customHeight="1" spans="2:9">
      <c r="B80" s="640">
        <v>31</v>
      </c>
      <c r="C80" s="649" t="s">
        <v>285</v>
      </c>
      <c r="D80" s="642" t="s">
        <v>286</v>
      </c>
      <c r="E80" s="650">
        <v>4433</v>
      </c>
      <c r="F80" s="651">
        <v>4333</v>
      </c>
      <c r="G80" s="651">
        <v>4333</v>
      </c>
      <c r="H80" s="652">
        <v>4433</v>
      </c>
      <c r="I80" s="664">
        <f t="shared" si="20"/>
        <v>1.02307869836141</v>
      </c>
    </row>
    <row r="81" ht="20.1" customHeight="1" spans="2:9">
      <c r="B81" s="640">
        <v>306</v>
      </c>
      <c r="C81" s="649" t="s">
        <v>287</v>
      </c>
      <c r="D81" s="642" t="s">
        <v>288</v>
      </c>
      <c r="E81" s="650"/>
      <c r="F81" s="651"/>
      <c r="G81" s="651"/>
      <c r="H81" s="652"/>
      <c r="I81" s="664" t="str">
        <f t="shared" si="20"/>
        <v>  </v>
      </c>
    </row>
    <row r="82" ht="20.1" customHeight="1" spans="2:9">
      <c r="B82" s="640">
        <v>32</v>
      </c>
      <c r="C82" s="649" t="s">
        <v>289</v>
      </c>
      <c r="D82" s="642" t="s">
        <v>290</v>
      </c>
      <c r="E82" s="650">
        <v>70520</v>
      </c>
      <c r="F82" s="651">
        <v>72988</v>
      </c>
      <c r="G82" s="651">
        <v>72988</v>
      </c>
      <c r="H82" s="652">
        <v>70520</v>
      </c>
      <c r="I82" s="664">
        <f t="shared" si="20"/>
        <v>0.966186222392722</v>
      </c>
    </row>
    <row r="83" ht="58.5" customHeight="1" spans="2:9">
      <c r="B83" s="640" t="s">
        <v>291</v>
      </c>
      <c r="C83" s="649" t="s">
        <v>292</v>
      </c>
      <c r="D83" s="642" t="s">
        <v>293</v>
      </c>
      <c r="E83" s="650"/>
      <c r="F83" s="651"/>
      <c r="G83" s="651"/>
      <c r="H83" s="652"/>
      <c r="I83" s="664" t="str">
        <f t="shared" si="20"/>
        <v>  </v>
      </c>
    </row>
    <row r="84" ht="49.5" customHeight="1" spans="2:9">
      <c r="B84" s="640" t="s">
        <v>294</v>
      </c>
      <c r="C84" s="649" t="s">
        <v>295</v>
      </c>
      <c r="D84" s="642" t="s">
        <v>296</v>
      </c>
      <c r="E84" s="650"/>
      <c r="F84" s="651"/>
      <c r="G84" s="651"/>
      <c r="H84" s="652"/>
      <c r="I84" s="664" t="str">
        <f t="shared" si="20"/>
        <v>  </v>
      </c>
    </row>
    <row r="85" ht="20.1" customHeight="1" spans="2:9">
      <c r="B85" s="640">
        <v>34</v>
      </c>
      <c r="C85" s="649" t="s">
        <v>297</v>
      </c>
      <c r="D85" s="642" t="s">
        <v>298</v>
      </c>
      <c r="E85" s="650">
        <v>14309</v>
      </c>
      <c r="F85" s="644">
        <f t="shared" ref="F85" si="25">F86+F87</f>
        <v>5204</v>
      </c>
      <c r="G85" s="644">
        <f t="shared" ref="G85:H85" si="26">G86+G87</f>
        <v>5204</v>
      </c>
      <c r="H85" s="652">
        <f t="shared" si="26"/>
        <v>18182</v>
      </c>
      <c r="I85" s="664">
        <f t="shared" si="20"/>
        <v>3.49385088393543</v>
      </c>
    </row>
    <row r="86" ht="20.1" customHeight="1" spans="2:9">
      <c r="B86" s="640">
        <v>340</v>
      </c>
      <c r="C86" s="649" t="s">
        <v>299</v>
      </c>
      <c r="D86" s="642" t="s">
        <v>300</v>
      </c>
      <c r="E86" s="650"/>
      <c r="F86" s="651">
        <v>5204</v>
      </c>
      <c r="G86" s="651">
        <v>5204</v>
      </c>
      <c r="H86" s="652">
        <v>7153</v>
      </c>
      <c r="I86" s="664">
        <f t="shared" si="20"/>
        <v>1.37451960030746</v>
      </c>
    </row>
    <row r="87" ht="20.1" customHeight="1" spans="2:9">
      <c r="B87" s="640">
        <v>341</v>
      </c>
      <c r="C87" s="649" t="s">
        <v>301</v>
      </c>
      <c r="D87" s="642" t="s">
        <v>302</v>
      </c>
      <c r="E87" s="650">
        <v>14309</v>
      </c>
      <c r="F87" s="651">
        <v>0</v>
      </c>
      <c r="G87" s="651">
        <v>0</v>
      </c>
      <c r="H87" s="652">
        <v>11029</v>
      </c>
      <c r="I87" s="664" t="str">
        <f t="shared" si="20"/>
        <v>  </v>
      </c>
    </row>
    <row r="88" ht="20.1" customHeight="1" spans="2:9">
      <c r="B88" s="640"/>
      <c r="C88" s="649" t="s">
        <v>303</v>
      </c>
      <c r="D88" s="642" t="s">
        <v>304</v>
      </c>
      <c r="E88" s="650"/>
      <c r="F88" s="651"/>
      <c r="G88" s="651"/>
      <c r="H88" s="652"/>
      <c r="I88" s="664" t="str">
        <f t="shared" si="20"/>
        <v>  </v>
      </c>
    </row>
    <row r="89" ht="20.1" customHeight="1" spans="2:9">
      <c r="B89" s="640">
        <v>35</v>
      </c>
      <c r="C89" s="649" t="s">
        <v>305</v>
      </c>
      <c r="D89" s="642" t="s">
        <v>306</v>
      </c>
      <c r="E89" s="650"/>
      <c r="F89" s="651"/>
      <c r="G89" s="651"/>
      <c r="H89" s="652">
        <f t="shared" ref="H89" si="27">SUM(H90:H91)</f>
        <v>0</v>
      </c>
      <c r="I89" s="664" t="str">
        <f t="shared" si="20"/>
        <v>  </v>
      </c>
    </row>
    <row r="90" ht="20.1" customHeight="1" spans="2:9">
      <c r="B90" s="640">
        <v>350</v>
      </c>
      <c r="C90" s="649" t="s">
        <v>307</v>
      </c>
      <c r="D90" s="642" t="s">
        <v>308</v>
      </c>
      <c r="E90" s="650"/>
      <c r="F90" s="651"/>
      <c r="G90" s="651"/>
      <c r="H90" s="652"/>
      <c r="I90" s="664" t="str">
        <f t="shared" si="20"/>
        <v>  </v>
      </c>
    </row>
    <row r="91" ht="20.1" customHeight="1" spans="1:9">
      <c r="A91" s="28"/>
      <c r="B91" s="640">
        <v>351</v>
      </c>
      <c r="C91" s="649" t="s">
        <v>309</v>
      </c>
      <c r="D91" s="642" t="s">
        <v>310</v>
      </c>
      <c r="E91" s="650"/>
      <c r="F91" s="651"/>
      <c r="G91" s="651"/>
      <c r="H91" s="652"/>
      <c r="I91" s="664" t="str">
        <f t="shared" si="20"/>
        <v>  </v>
      </c>
    </row>
    <row r="92" ht="22.5" customHeight="1" spans="1:9">
      <c r="A92" s="28"/>
      <c r="B92" s="640"/>
      <c r="C92" s="641" t="s">
        <v>311</v>
      </c>
      <c r="D92" s="642" t="s">
        <v>312</v>
      </c>
      <c r="E92" s="643">
        <v>25502</v>
      </c>
      <c r="F92" s="644">
        <f t="shared" ref="F92" si="28">F94+F99+F108</f>
        <v>24100</v>
      </c>
      <c r="G92" s="644">
        <f t="shared" ref="G92" si="29">G94+G99+G108</f>
        <v>24100</v>
      </c>
      <c r="H92" s="645">
        <f t="shared" ref="H92" si="30">SUM(H94+H99+H108)</f>
        <v>27299</v>
      </c>
      <c r="I92" s="662">
        <f t="shared" si="20"/>
        <v>1.13273858921162</v>
      </c>
    </row>
    <row r="93" ht="13.5" customHeight="1" spans="1:9">
      <c r="A93" s="28"/>
      <c r="B93" s="640"/>
      <c r="C93" s="635" t="s">
        <v>313</v>
      </c>
      <c r="D93" s="642"/>
      <c r="E93" s="646"/>
      <c r="F93" s="644"/>
      <c r="G93" s="644"/>
      <c r="H93" s="639"/>
      <c r="I93" s="663" t="str">
        <f t="shared" si="20"/>
        <v>  </v>
      </c>
    </row>
    <row r="94" ht="20.1" customHeight="1" spans="1:9">
      <c r="A94" s="28"/>
      <c r="B94" s="670">
        <v>40</v>
      </c>
      <c r="C94" s="647" t="s">
        <v>314</v>
      </c>
      <c r="D94" s="642" t="s">
        <v>315</v>
      </c>
      <c r="E94" s="643">
        <v>25502</v>
      </c>
      <c r="F94" s="644">
        <f t="shared" ref="F94" si="31">F96+F97+F98</f>
        <v>24100</v>
      </c>
      <c r="G94" s="644">
        <f t="shared" ref="G94" si="32">G96+G97+G98</f>
        <v>24100</v>
      </c>
      <c r="H94" s="645">
        <f>SUM(H96:H98)</f>
        <v>27299</v>
      </c>
      <c r="I94" s="662">
        <f t="shared" si="20"/>
        <v>1.13273858921162</v>
      </c>
    </row>
    <row r="95" ht="14.25" customHeight="1" spans="1:9">
      <c r="A95" s="28"/>
      <c r="B95" s="670"/>
      <c r="C95" s="648" t="s">
        <v>316</v>
      </c>
      <c r="D95" s="642"/>
      <c r="E95" s="646"/>
      <c r="F95" s="644"/>
      <c r="G95" s="644"/>
      <c r="H95" s="639"/>
      <c r="I95" s="663" t="str">
        <f t="shared" si="20"/>
        <v>  </v>
      </c>
    </row>
    <row r="96" ht="25.5" customHeight="1" spans="1:9">
      <c r="A96" s="28"/>
      <c r="B96" s="640">
        <v>404</v>
      </c>
      <c r="C96" s="649" t="s">
        <v>317</v>
      </c>
      <c r="D96" s="642" t="s">
        <v>318</v>
      </c>
      <c r="E96" s="650">
        <v>25502</v>
      </c>
      <c r="F96" s="651">
        <v>24100</v>
      </c>
      <c r="G96" s="651">
        <v>24100</v>
      </c>
      <c r="H96" s="652">
        <v>27299</v>
      </c>
      <c r="I96" s="664">
        <f t="shared" si="20"/>
        <v>1.13273858921162</v>
      </c>
    </row>
    <row r="97" ht="20.1" customHeight="1" spans="1:9">
      <c r="A97" s="28"/>
      <c r="B97" s="640">
        <v>400</v>
      </c>
      <c r="C97" s="649" t="s">
        <v>319</v>
      </c>
      <c r="D97" s="642" t="s">
        <v>320</v>
      </c>
      <c r="E97" s="650"/>
      <c r="F97" s="651"/>
      <c r="G97" s="651"/>
      <c r="H97" s="652"/>
      <c r="I97" s="664" t="str">
        <f t="shared" si="20"/>
        <v>  </v>
      </c>
    </row>
    <row r="98" ht="20.1" customHeight="1" spans="1:9">
      <c r="A98" s="28"/>
      <c r="B98" s="640" t="s">
        <v>321</v>
      </c>
      <c r="C98" s="649" t="s">
        <v>322</v>
      </c>
      <c r="D98" s="642" t="s">
        <v>323</v>
      </c>
      <c r="E98" s="650"/>
      <c r="F98" s="651"/>
      <c r="G98" s="651"/>
      <c r="H98" s="652"/>
      <c r="I98" s="664" t="str">
        <f t="shared" si="20"/>
        <v>  </v>
      </c>
    </row>
    <row r="99" ht="20.1" customHeight="1" spans="1:9">
      <c r="A99" s="28"/>
      <c r="B99" s="670">
        <v>41</v>
      </c>
      <c r="C99" s="647" t="s">
        <v>324</v>
      </c>
      <c r="D99" s="642" t="s">
        <v>325</v>
      </c>
      <c r="E99" s="643"/>
      <c r="F99" s="644">
        <f t="shared" ref="F99" si="33">F101+F102+F103+F104+F105+F106+F107</f>
        <v>0</v>
      </c>
      <c r="G99" s="644">
        <f t="shared" ref="G99" si="34">G101+G102+G103+G104+G105+G106+G107</f>
        <v>0</v>
      </c>
      <c r="H99" s="645">
        <f>SUM(H101:H107)</f>
        <v>0</v>
      </c>
      <c r="I99" s="662" t="str">
        <f t="shared" si="20"/>
        <v>  </v>
      </c>
    </row>
    <row r="100" ht="12" customHeight="1" spans="1:9">
      <c r="A100" s="28"/>
      <c r="B100" s="670"/>
      <c r="C100" s="648" t="s">
        <v>326</v>
      </c>
      <c r="D100" s="642"/>
      <c r="E100" s="646"/>
      <c r="F100" s="644"/>
      <c r="G100" s="644"/>
      <c r="H100" s="639"/>
      <c r="I100" s="663" t="str">
        <f t="shared" si="20"/>
        <v>  </v>
      </c>
    </row>
    <row r="101" ht="20.1" customHeight="1" spans="2:9">
      <c r="B101" s="640">
        <v>410</v>
      </c>
      <c r="C101" s="649" t="s">
        <v>327</v>
      </c>
      <c r="D101" s="642" t="s">
        <v>328</v>
      </c>
      <c r="E101" s="650"/>
      <c r="F101" s="651"/>
      <c r="G101" s="651"/>
      <c r="H101" s="652"/>
      <c r="I101" s="664" t="str">
        <f t="shared" si="20"/>
        <v>  </v>
      </c>
    </row>
    <row r="102" ht="36.75" customHeight="1" spans="2:9">
      <c r="B102" s="640" t="s">
        <v>329</v>
      </c>
      <c r="C102" s="649" t="s">
        <v>330</v>
      </c>
      <c r="D102" s="642" t="s">
        <v>331</v>
      </c>
      <c r="E102" s="650"/>
      <c r="F102" s="651"/>
      <c r="G102" s="651"/>
      <c r="H102" s="652"/>
      <c r="I102" s="664" t="str">
        <f t="shared" si="20"/>
        <v>  </v>
      </c>
    </row>
    <row r="103" ht="39" customHeight="1" spans="2:9">
      <c r="B103" s="640" t="s">
        <v>329</v>
      </c>
      <c r="C103" s="649" t="s">
        <v>332</v>
      </c>
      <c r="D103" s="642" t="s">
        <v>333</v>
      </c>
      <c r="E103" s="650"/>
      <c r="F103" s="651"/>
      <c r="G103" s="651"/>
      <c r="H103" s="652"/>
      <c r="I103" s="664" t="str">
        <f t="shared" si="20"/>
        <v>  </v>
      </c>
    </row>
    <row r="104" ht="25.5" customHeight="1" spans="2:9">
      <c r="B104" s="640" t="s">
        <v>334</v>
      </c>
      <c r="C104" s="649" t="s">
        <v>335</v>
      </c>
      <c r="D104" s="642" t="s">
        <v>336</v>
      </c>
      <c r="E104" s="650"/>
      <c r="F104" s="651"/>
      <c r="G104" s="651"/>
      <c r="H104" s="652"/>
      <c r="I104" s="664" t="str">
        <f t="shared" si="20"/>
        <v>  </v>
      </c>
    </row>
    <row r="105" ht="25.5" customHeight="1" spans="2:9">
      <c r="B105" s="640" t="s">
        <v>337</v>
      </c>
      <c r="C105" s="649" t="s">
        <v>338</v>
      </c>
      <c r="D105" s="642" t="s">
        <v>339</v>
      </c>
      <c r="E105" s="650"/>
      <c r="F105" s="651"/>
      <c r="G105" s="651"/>
      <c r="H105" s="652"/>
      <c r="I105" s="664" t="str">
        <f t="shared" si="20"/>
        <v>  </v>
      </c>
    </row>
    <row r="106" ht="20.1" customHeight="1" spans="2:9">
      <c r="B106" s="640">
        <v>413</v>
      </c>
      <c r="C106" s="649" t="s">
        <v>340</v>
      </c>
      <c r="D106" s="642" t="s">
        <v>341</v>
      </c>
      <c r="E106" s="650"/>
      <c r="F106" s="651"/>
      <c r="G106" s="651"/>
      <c r="H106" s="652"/>
      <c r="I106" s="664" t="str">
        <f t="shared" si="20"/>
        <v>  </v>
      </c>
    </row>
    <row r="107" ht="20.1" customHeight="1" spans="2:9">
      <c r="B107" s="640">
        <v>419</v>
      </c>
      <c r="C107" s="649" t="s">
        <v>342</v>
      </c>
      <c r="D107" s="642" t="s">
        <v>343</v>
      </c>
      <c r="E107" s="650"/>
      <c r="F107" s="651"/>
      <c r="G107" s="651"/>
      <c r="H107" s="652"/>
      <c r="I107" s="664" t="str">
        <f t="shared" si="20"/>
        <v>  </v>
      </c>
    </row>
    <row r="108" ht="24" customHeight="1" spans="2:9">
      <c r="B108" s="640" t="s">
        <v>344</v>
      </c>
      <c r="C108" s="649" t="s">
        <v>345</v>
      </c>
      <c r="D108" s="642" t="s">
        <v>346</v>
      </c>
      <c r="E108" s="650"/>
      <c r="F108" s="651"/>
      <c r="G108" s="651"/>
      <c r="H108" s="652"/>
      <c r="I108" s="664" t="str">
        <f t="shared" si="20"/>
        <v>  </v>
      </c>
    </row>
    <row r="109" ht="20.1" customHeight="1" spans="2:9">
      <c r="B109" s="640">
        <v>498</v>
      </c>
      <c r="C109" s="659" t="s">
        <v>347</v>
      </c>
      <c r="D109" s="642" t="s">
        <v>348</v>
      </c>
      <c r="E109" s="650">
        <v>4109</v>
      </c>
      <c r="F109" s="651">
        <v>0</v>
      </c>
      <c r="G109" s="651">
        <v>0</v>
      </c>
      <c r="H109" s="652">
        <v>0</v>
      </c>
      <c r="I109" s="664" t="str">
        <f t="shared" si="20"/>
        <v>  </v>
      </c>
    </row>
    <row r="110" ht="24" customHeight="1" spans="1:9">
      <c r="A110" s="28"/>
      <c r="B110" s="640" t="s">
        <v>349</v>
      </c>
      <c r="C110" s="659" t="s">
        <v>350</v>
      </c>
      <c r="D110" s="642" t="s">
        <v>351</v>
      </c>
      <c r="E110" s="650"/>
      <c r="F110" s="651"/>
      <c r="G110" s="651"/>
      <c r="H110" s="652"/>
      <c r="I110" s="664" t="str">
        <f t="shared" si="20"/>
        <v>  </v>
      </c>
    </row>
    <row r="111" ht="23.25" customHeight="1" spans="1:9">
      <c r="A111" s="28"/>
      <c r="B111" s="640"/>
      <c r="C111" s="641" t="s">
        <v>352</v>
      </c>
      <c r="D111" s="642" t="s">
        <v>353</v>
      </c>
      <c r="E111" s="643">
        <v>55979</v>
      </c>
      <c r="F111" s="644">
        <f t="shared" ref="F111" si="35">F113+F114+F123+F124+F132+F137+F138</f>
        <v>72019</v>
      </c>
      <c r="G111" s="644">
        <f t="shared" ref="G111" si="36">G113+G114+G123+G124+G132+G137+G138</f>
        <v>72019</v>
      </c>
      <c r="H111" s="645">
        <f>SUM(H113+H114+H123+H124+H132+H137+H138)</f>
        <v>156176</v>
      </c>
      <c r="I111" s="662">
        <f t="shared" si="20"/>
        <v>2.16853885780141</v>
      </c>
    </row>
    <row r="112" ht="13.5" customHeight="1" spans="1:9">
      <c r="A112" s="28"/>
      <c r="B112" s="640"/>
      <c r="C112" s="635" t="s">
        <v>354</v>
      </c>
      <c r="D112" s="642"/>
      <c r="E112" s="646"/>
      <c r="F112" s="644"/>
      <c r="G112" s="644"/>
      <c r="H112" s="639"/>
      <c r="I112" s="663" t="str">
        <f t="shared" si="20"/>
        <v>  </v>
      </c>
    </row>
    <row r="113" ht="20.1" customHeight="1" spans="1:9">
      <c r="A113" s="28"/>
      <c r="B113" s="640">
        <v>467</v>
      </c>
      <c r="C113" s="649" t="s">
        <v>355</v>
      </c>
      <c r="D113" s="642" t="s">
        <v>356</v>
      </c>
      <c r="E113" s="650"/>
      <c r="F113" s="651"/>
      <c r="G113" s="651"/>
      <c r="H113" s="652"/>
      <c r="I113" s="664" t="str">
        <f t="shared" si="20"/>
        <v>  </v>
      </c>
    </row>
    <row r="114" ht="20.1" customHeight="1" spans="1:9">
      <c r="A114" s="28"/>
      <c r="B114" s="640" t="s">
        <v>357</v>
      </c>
      <c r="C114" s="647" t="s">
        <v>358</v>
      </c>
      <c r="D114" s="642" t="s">
        <v>359</v>
      </c>
      <c r="E114" s="643">
        <v>0</v>
      </c>
      <c r="F114" s="644">
        <f t="shared" ref="F114" si="37">F116+F117+F118+F119+F120+F121+F122</f>
        <v>15000</v>
      </c>
      <c r="G114" s="644">
        <f t="shared" ref="G114" si="38">G116+G117+G118+G119+G120+G121+G122</f>
        <v>15000</v>
      </c>
      <c r="H114" s="645">
        <f t="shared" ref="H114" si="39">SUM(H116:H122)</f>
        <v>0</v>
      </c>
      <c r="I114" s="662">
        <f t="shared" si="20"/>
        <v>0</v>
      </c>
    </row>
    <row r="115" ht="15" customHeight="1" spans="1:9">
      <c r="A115" s="28"/>
      <c r="B115" s="640"/>
      <c r="C115" s="648" t="s">
        <v>360</v>
      </c>
      <c r="D115" s="642"/>
      <c r="E115" s="646"/>
      <c r="F115" s="644"/>
      <c r="G115" s="644"/>
      <c r="H115" s="639"/>
      <c r="I115" s="663" t="str">
        <f t="shared" si="20"/>
        <v>  </v>
      </c>
    </row>
    <row r="116" ht="25.5" customHeight="1" spans="1:9">
      <c r="A116" s="28"/>
      <c r="B116" s="640" t="s">
        <v>361</v>
      </c>
      <c r="C116" s="649" t="s">
        <v>362</v>
      </c>
      <c r="D116" s="642" t="s">
        <v>363</v>
      </c>
      <c r="E116" s="650"/>
      <c r="F116" s="651"/>
      <c r="G116" s="651"/>
      <c r="H116" s="652"/>
      <c r="I116" s="664" t="str">
        <f t="shared" si="20"/>
        <v>  </v>
      </c>
    </row>
    <row r="117" ht="25.5" customHeight="1" spans="2:9">
      <c r="B117" s="640" t="s">
        <v>361</v>
      </c>
      <c r="C117" s="649" t="s">
        <v>364</v>
      </c>
      <c r="D117" s="642" t="s">
        <v>365</v>
      </c>
      <c r="E117" s="650"/>
      <c r="F117" s="651"/>
      <c r="G117" s="651"/>
      <c r="H117" s="652"/>
      <c r="I117" s="664" t="str">
        <f t="shared" si="20"/>
        <v>  </v>
      </c>
    </row>
    <row r="118" ht="25.5" customHeight="1" spans="2:9">
      <c r="B118" s="640" t="s">
        <v>366</v>
      </c>
      <c r="C118" s="649" t="s">
        <v>367</v>
      </c>
      <c r="D118" s="642" t="s">
        <v>368</v>
      </c>
      <c r="E118" s="650"/>
      <c r="F118" s="651"/>
      <c r="G118" s="651"/>
      <c r="H118" s="652"/>
      <c r="I118" s="664" t="str">
        <f t="shared" si="20"/>
        <v>  </v>
      </c>
    </row>
    <row r="119" ht="24.75" customHeight="1" spans="2:9">
      <c r="B119" s="640" t="s">
        <v>369</v>
      </c>
      <c r="C119" s="649" t="s">
        <v>370</v>
      </c>
      <c r="D119" s="642" t="s">
        <v>371</v>
      </c>
      <c r="E119" s="650">
        <v>0</v>
      </c>
      <c r="F119" s="658">
        <v>15000</v>
      </c>
      <c r="G119" s="658">
        <v>15000</v>
      </c>
      <c r="H119" s="652">
        <v>0</v>
      </c>
      <c r="I119" s="664">
        <f t="shared" si="20"/>
        <v>0</v>
      </c>
    </row>
    <row r="120" ht="24.75" customHeight="1" spans="2:9">
      <c r="B120" s="640" t="s">
        <v>372</v>
      </c>
      <c r="C120" s="649" t="s">
        <v>373</v>
      </c>
      <c r="D120" s="642" t="s">
        <v>374</v>
      </c>
      <c r="E120" s="650">
        <v>0</v>
      </c>
      <c r="F120" s="651"/>
      <c r="G120" s="651"/>
      <c r="H120" s="652"/>
      <c r="I120" s="664" t="str">
        <f t="shared" si="20"/>
        <v>  </v>
      </c>
    </row>
    <row r="121" ht="20.1" customHeight="1" spans="2:9">
      <c r="B121" s="640">
        <v>426</v>
      </c>
      <c r="C121" s="649" t="s">
        <v>375</v>
      </c>
      <c r="D121" s="642" t="s">
        <v>376</v>
      </c>
      <c r="E121" s="650"/>
      <c r="F121" s="651"/>
      <c r="G121" s="651"/>
      <c r="H121" s="652"/>
      <c r="I121" s="664" t="str">
        <f t="shared" si="20"/>
        <v>  </v>
      </c>
    </row>
    <row r="122" ht="20.1" customHeight="1" spans="2:9">
      <c r="B122" s="640">
        <v>428</v>
      </c>
      <c r="C122" s="649" t="s">
        <v>377</v>
      </c>
      <c r="D122" s="642" t="s">
        <v>378</v>
      </c>
      <c r="E122" s="650"/>
      <c r="F122" s="651"/>
      <c r="G122" s="651"/>
      <c r="H122" s="652"/>
      <c r="I122" s="664" t="str">
        <f t="shared" si="20"/>
        <v>  </v>
      </c>
    </row>
    <row r="123" ht="20.1" customHeight="1" spans="2:9">
      <c r="B123" s="640">
        <v>430</v>
      </c>
      <c r="C123" s="649" t="s">
        <v>379</v>
      </c>
      <c r="D123" s="642" t="s">
        <v>380</v>
      </c>
      <c r="E123" s="650">
        <v>17</v>
      </c>
      <c r="F123" s="651">
        <v>3500</v>
      </c>
      <c r="G123" s="651">
        <v>3500</v>
      </c>
      <c r="H123" s="652">
        <v>18</v>
      </c>
      <c r="I123" s="664">
        <f t="shared" si="20"/>
        <v>0.00514285714285714</v>
      </c>
    </row>
    <row r="124" ht="20.1" customHeight="1" spans="1:9">
      <c r="A124" s="28"/>
      <c r="B124" s="640" t="s">
        <v>381</v>
      </c>
      <c r="C124" s="647" t="s">
        <v>382</v>
      </c>
      <c r="D124" s="642" t="s">
        <v>383</v>
      </c>
      <c r="E124" s="643">
        <v>16585</v>
      </c>
      <c r="F124" s="644">
        <f t="shared" ref="F124" si="40">F126+F127+F128+F129+F130+F131</f>
        <v>3150</v>
      </c>
      <c r="G124" s="644">
        <f t="shared" ref="G124" si="41">G126+G127+G128+G129+G130+G131</f>
        <v>3150</v>
      </c>
      <c r="H124" s="645">
        <f>SUM(H126:H131)</f>
        <v>38731</v>
      </c>
      <c r="I124" s="662">
        <f t="shared" si="20"/>
        <v>12.2955555555556</v>
      </c>
    </row>
    <row r="125" ht="12.75" customHeight="1" spans="1:9">
      <c r="A125" s="28"/>
      <c r="B125" s="640"/>
      <c r="C125" s="648" t="s">
        <v>384</v>
      </c>
      <c r="D125" s="642"/>
      <c r="E125" s="646"/>
      <c r="F125" s="644"/>
      <c r="G125" s="644"/>
      <c r="H125" s="639"/>
      <c r="I125" s="663" t="str">
        <f t="shared" si="20"/>
        <v>  </v>
      </c>
    </row>
    <row r="126" ht="24.75" customHeight="1" spans="2:9">
      <c r="B126" s="640" t="s">
        <v>385</v>
      </c>
      <c r="C126" s="649" t="s">
        <v>386</v>
      </c>
      <c r="D126" s="642" t="s">
        <v>387</v>
      </c>
      <c r="E126" s="650"/>
      <c r="F126" s="651"/>
      <c r="G126" s="651"/>
      <c r="H126" s="652"/>
      <c r="I126" s="664" t="str">
        <f t="shared" si="20"/>
        <v>  </v>
      </c>
    </row>
    <row r="127" ht="24.75" customHeight="1" spans="2:9">
      <c r="B127" s="640" t="s">
        <v>388</v>
      </c>
      <c r="C127" s="649" t="s">
        <v>389</v>
      </c>
      <c r="D127" s="642" t="s">
        <v>390</v>
      </c>
      <c r="E127" s="650"/>
      <c r="F127" s="651"/>
      <c r="G127" s="651"/>
      <c r="H127" s="652"/>
      <c r="I127" s="664" t="str">
        <f t="shared" si="20"/>
        <v>  </v>
      </c>
    </row>
    <row r="128" ht="20.1" customHeight="1" spans="2:9">
      <c r="B128" s="640">
        <v>435</v>
      </c>
      <c r="C128" s="649" t="s">
        <v>391</v>
      </c>
      <c r="D128" s="642" t="s">
        <v>392</v>
      </c>
      <c r="E128" s="650">
        <v>16585</v>
      </c>
      <c r="F128" s="651">
        <v>3150</v>
      </c>
      <c r="G128" s="651">
        <v>3150</v>
      </c>
      <c r="H128" s="652">
        <v>38731</v>
      </c>
      <c r="I128" s="664">
        <f t="shared" si="20"/>
        <v>12.2955555555556</v>
      </c>
    </row>
    <row r="129" ht="20.1" customHeight="1" spans="2:9">
      <c r="B129" s="640">
        <v>436</v>
      </c>
      <c r="C129" s="649" t="s">
        <v>393</v>
      </c>
      <c r="D129" s="642" t="s">
        <v>394</v>
      </c>
      <c r="E129" s="650"/>
      <c r="F129" s="651"/>
      <c r="G129" s="651"/>
      <c r="H129" s="652"/>
      <c r="I129" s="664" t="str">
        <f t="shared" si="20"/>
        <v>  </v>
      </c>
    </row>
    <row r="130" ht="20.1" customHeight="1" spans="2:9">
      <c r="B130" s="640" t="s">
        <v>395</v>
      </c>
      <c r="C130" s="649" t="s">
        <v>396</v>
      </c>
      <c r="D130" s="642" t="s">
        <v>397</v>
      </c>
      <c r="E130" s="650"/>
      <c r="F130" s="651"/>
      <c r="G130" s="651"/>
      <c r="H130" s="652"/>
      <c r="I130" s="664" t="str">
        <f t="shared" si="20"/>
        <v>  </v>
      </c>
    </row>
    <row r="131" ht="20.1" customHeight="1" spans="2:9">
      <c r="B131" s="640" t="s">
        <v>395</v>
      </c>
      <c r="C131" s="649" t="s">
        <v>398</v>
      </c>
      <c r="D131" s="642" t="s">
        <v>399</v>
      </c>
      <c r="E131" s="650"/>
      <c r="F131" s="651"/>
      <c r="G131" s="651"/>
      <c r="H131" s="652"/>
      <c r="I131" s="664" t="str">
        <f t="shared" si="20"/>
        <v>  </v>
      </c>
    </row>
    <row r="132" ht="20.1" customHeight="1" spans="1:9">
      <c r="A132" s="28"/>
      <c r="B132" s="640" t="s">
        <v>400</v>
      </c>
      <c r="C132" s="647" t="s">
        <v>401</v>
      </c>
      <c r="D132" s="642" t="s">
        <v>402</v>
      </c>
      <c r="E132" s="643">
        <v>28283</v>
      </c>
      <c r="F132" s="644">
        <f t="shared" ref="F132" si="42">F134+F135+F136</f>
        <v>26210</v>
      </c>
      <c r="G132" s="644">
        <f t="shared" ref="G132" si="43">G134+G135+G136</f>
        <v>26210</v>
      </c>
      <c r="H132" s="645">
        <v>101993</v>
      </c>
      <c r="I132" s="662">
        <f t="shared" si="20"/>
        <v>3.89137733689431</v>
      </c>
    </row>
    <row r="133" customHeight="1" spans="1:9">
      <c r="A133" s="28"/>
      <c r="B133" s="640"/>
      <c r="C133" s="648" t="s">
        <v>403</v>
      </c>
      <c r="D133" s="642"/>
      <c r="E133" s="646"/>
      <c r="F133" s="644"/>
      <c r="G133" s="644"/>
      <c r="H133" s="639"/>
      <c r="I133" s="663" t="str">
        <f t="shared" si="20"/>
        <v>  </v>
      </c>
    </row>
    <row r="134" ht="20.1" customHeight="1" spans="2:9">
      <c r="B134" s="640" t="s">
        <v>404</v>
      </c>
      <c r="C134" s="649" t="s">
        <v>405</v>
      </c>
      <c r="D134" s="642" t="s">
        <v>406</v>
      </c>
      <c r="E134" s="650">
        <v>24091</v>
      </c>
      <c r="F134" s="651">
        <v>21123</v>
      </c>
      <c r="G134" s="651">
        <v>21123</v>
      </c>
      <c r="H134" s="652">
        <v>86882</v>
      </c>
      <c r="I134" s="664">
        <f t="shared" si="20"/>
        <v>4.11314680679828</v>
      </c>
    </row>
    <row r="135" ht="24.75" customHeight="1" spans="2:9">
      <c r="B135" s="640" t="s">
        <v>407</v>
      </c>
      <c r="C135" s="649" t="s">
        <v>408</v>
      </c>
      <c r="D135" s="642" t="s">
        <v>409</v>
      </c>
      <c r="E135" s="650">
        <v>584</v>
      </c>
      <c r="F135" s="651">
        <v>5087</v>
      </c>
      <c r="G135" s="651">
        <v>5087</v>
      </c>
      <c r="H135" s="652">
        <v>10658</v>
      </c>
      <c r="I135" s="664">
        <f t="shared" si="20"/>
        <v>2.09514448594456</v>
      </c>
    </row>
    <row r="136" ht="20.1" customHeight="1" spans="2:9">
      <c r="B136" s="640">
        <v>481</v>
      </c>
      <c r="C136" s="649" t="s">
        <v>410</v>
      </c>
      <c r="D136" s="642" t="s">
        <v>411</v>
      </c>
      <c r="E136" s="650">
        <v>3608</v>
      </c>
      <c r="F136" s="658">
        <v>0</v>
      </c>
      <c r="G136" s="658">
        <v>0</v>
      </c>
      <c r="H136" s="652">
        <v>4453</v>
      </c>
      <c r="I136" s="664" t="str">
        <f t="shared" si="20"/>
        <v>  </v>
      </c>
    </row>
    <row r="137" ht="36.75" customHeight="1" spans="2:9">
      <c r="B137" s="640">
        <v>427</v>
      </c>
      <c r="C137" s="649" t="s">
        <v>412</v>
      </c>
      <c r="D137" s="642" t="s">
        <v>413</v>
      </c>
      <c r="E137" s="650"/>
      <c r="F137" s="651"/>
      <c r="G137" s="651"/>
      <c r="H137" s="652"/>
      <c r="I137" s="664" t="str">
        <f t="shared" ref="I137:I143" si="44">IFERROR(H137/G137,"  ")</f>
        <v>  </v>
      </c>
    </row>
    <row r="138" ht="36.75" customHeight="1" spans="1:9">
      <c r="A138" s="28"/>
      <c r="B138" s="640" t="s">
        <v>414</v>
      </c>
      <c r="C138" s="649" t="s">
        <v>415</v>
      </c>
      <c r="D138" s="642" t="s">
        <v>416</v>
      </c>
      <c r="E138" s="650">
        <v>11094</v>
      </c>
      <c r="F138" s="651">
        <v>24159</v>
      </c>
      <c r="G138" s="651">
        <v>24159</v>
      </c>
      <c r="H138" s="652">
        <v>15434</v>
      </c>
      <c r="I138" s="664">
        <f t="shared" si="44"/>
        <v>0.638850945817294</v>
      </c>
    </row>
    <row r="139" ht="20.1" customHeight="1" spans="1:9">
      <c r="A139" s="28"/>
      <c r="B139" s="640"/>
      <c r="C139" s="641" t="s">
        <v>417</v>
      </c>
      <c r="D139" s="642" t="s">
        <v>418</v>
      </c>
      <c r="E139" s="643"/>
      <c r="F139" s="651"/>
      <c r="G139" s="651"/>
      <c r="H139" s="645"/>
      <c r="I139" s="662" t="str">
        <f t="shared" si="44"/>
        <v>  </v>
      </c>
    </row>
    <row r="140" ht="23.25" customHeight="1" spans="1:9">
      <c r="A140" s="28"/>
      <c r="B140" s="640"/>
      <c r="C140" s="635" t="s">
        <v>419</v>
      </c>
      <c r="D140" s="642"/>
      <c r="E140" s="646"/>
      <c r="F140" s="651"/>
      <c r="G140" s="651"/>
      <c r="H140" s="639"/>
      <c r="I140" s="663" t="str">
        <f t="shared" si="44"/>
        <v>  </v>
      </c>
    </row>
    <row r="141" ht="20.1" customHeight="1" spans="1:10">
      <c r="A141" s="28"/>
      <c r="B141" s="640"/>
      <c r="C141" s="641" t="s">
        <v>420</v>
      </c>
      <c r="D141" s="642" t="s">
        <v>421</v>
      </c>
      <c r="E141" s="671">
        <f>SUM(E77+E92+E109+E110+E111+E139)</f>
        <v>184056</v>
      </c>
      <c r="F141" s="666">
        <f>F77+F92+F109+F110+F111-F139</f>
        <v>187848</v>
      </c>
      <c r="G141" s="666">
        <f>G77+G92+G109+G110+G111-G139</f>
        <v>187848</v>
      </c>
      <c r="H141" s="672">
        <f>SUM(H77+H92+H109+H110+H111+H139)</f>
        <v>285814</v>
      </c>
      <c r="I141" s="662">
        <f t="shared" si="44"/>
        <v>1.52151739704442</v>
      </c>
      <c r="J141" s="681"/>
    </row>
    <row r="142" ht="14.25" customHeight="1" spans="1:9">
      <c r="A142" s="28"/>
      <c r="B142" s="640"/>
      <c r="C142" s="635" t="s">
        <v>422</v>
      </c>
      <c r="D142" s="642"/>
      <c r="E142" s="673"/>
      <c r="F142" s="666"/>
      <c r="G142" s="666"/>
      <c r="H142" s="674"/>
      <c r="I142" s="663" t="str">
        <f t="shared" si="44"/>
        <v>  </v>
      </c>
    </row>
    <row r="143" ht="20.1" customHeight="1" spans="1:9">
      <c r="A143" s="28"/>
      <c r="B143" s="675">
        <v>89</v>
      </c>
      <c r="C143" s="676" t="s">
        <v>423</v>
      </c>
      <c r="D143" s="677" t="s">
        <v>424</v>
      </c>
      <c r="E143" s="678"/>
      <c r="F143" s="679"/>
      <c r="G143" s="679"/>
      <c r="H143" s="680"/>
      <c r="I143" s="682" t="str">
        <f t="shared" si="44"/>
        <v>  </v>
      </c>
    </row>
    <row r="145" spans="2:2">
      <c r="B145" s="1" t="s">
        <v>107</v>
      </c>
    </row>
  </sheetData>
  <mergeCells count="134">
    <mergeCell ref="B2:I2"/>
    <mergeCell ref="G4:H4"/>
    <mergeCell ref="B4:B5"/>
    <mergeCell ref="B9:B10"/>
    <mergeCell ref="B11:B12"/>
    <mergeCell ref="B18:B19"/>
    <mergeCell ref="B28:B29"/>
    <mergeCell ref="B41:B42"/>
    <mergeCell ref="B50:B51"/>
    <mergeCell ref="B57:B58"/>
    <mergeCell ref="B62:B63"/>
    <mergeCell ref="B77:B78"/>
    <mergeCell ref="B92:B93"/>
    <mergeCell ref="B94:B95"/>
    <mergeCell ref="B99:B100"/>
    <mergeCell ref="B111:B112"/>
    <mergeCell ref="B114:B115"/>
    <mergeCell ref="B124:B125"/>
    <mergeCell ref="B132:B133"/>
    <mergeCell ref="B139:B140"/>
    <mergeCell ref="B141:B142"/>
    <mergeCell ref="C4:C5"/>
    <mergeCell ref="D4:D5"/>
    <mergeCell ref="D9:D10"/>
    <mergeCell ref="D11:D12"/>
    <mergeCell ref="D18:D19"/>
    <mergeCell ref="D28:D29"/>
    <mergeCell ref="D41:D42"/>
    <mergeCell ref="D50:D51"/>
    <mergeCell ref="D57:D58"/>
    <mergeCell ref="D62:D63"/>
    <mergeCell ref="D77:D78"/>
    <mergeCell ref="D92:D93"/>
    <mergeCell ref="D94:D95"/>
    <mergeCell ref="D99:D100"/>
    <mergeCell ref="D111:D112"/>
    <mergeCell ref="D114:D115"/>
    <mergeCell ref="D124:D125"/>
    <mergeCell ref="D132:D133"/>
    <mergeCell ref="D139:D140"/>
    <mergeCell ref="D141:D142"/>
    <mergeCell ref="E4:E5"/>
    <mergeCell ref="E9:E10"/>
    <mergeCell ref="E11:E12"/>
    <mergeCell ref="E18:E19"/>
    <mergeCell ref="E28:E29"/>
    <mergeCell ref="E41:E42"/>
    <mergeCell ref="E50:E51"/>
    <mergeCell ref="E57:E58"/>
    <mergeCell ref="E62:E63"/>
    <mergeCell ref="E77:E78"/>
    <mergeCell ref="E92:E93"/>
    <mergeCell ref="E94:E95"/>
    <mergeCell ref="E99:E100"/>
    <mergeCell ref="E111:E112"/>
    <mergeCell ref="E114:E115"/>
    <mergeCell ref="E124:E125"/>
    <mergeCell ref="E132:E133"/>
    <mergeCell ref="E139:E140"/>
    <mergeCell ref="E141:E142"/>
    <mergeCell ref="F4:F5"/>
    <mergeCell ref="F9:F10"/>
    <mergeCell ref="F11:F12"/>
    <mergeCell ref="F18:F19"/>
    <mergeCell ref="F28:F29"/>
    <mergeCell ref="F41:F42"/>
    <mergeCell ref="F50:F51"/>
    <mergeCell ref="F57:F58"/>
    <mergeCell ref="F62:F63"/>
    <mergeCell ref="F77:F78"/>
    <mergeCell ref="F92:F93"/>
    <mergeCell ref="F94:F95"/>
    <mergeCell ref="F99:F100"/>
    <mergeCell ref="F111:F112"/>
    <mergeCell ref="F114:F115"/>
    <mergeCell ref="F124:F125"/>
    <mergeCell ref="F132:F133"/>
    <mergeCell ref="F139:F140"/>
    <mergeCell ref="F141:F142"/>
    <mergeCell ref="G9:G10"/>
    <mergeCell ref="G11:G12"/>
    <mergeCell ref="G18:G19"/>
    <mergeCell ref="G28:G29"/>
    <mergeCell ref="G41:G42"/>
    <mergeCell ref="G50:G51"/>
    <mergeCell ref="G57:G58"/>
    <mergeCell ref="G62:G63"/>
    <mergeCell ref="G77:G78"/>
    <mergeCell ref="G92:G93"/>
    <mergeCell ref="G94:G95"/>
    <mergeCell ref="G99:G100"/>
    <mergeCell ref="G111:G112"/>
    <mergeCell ref="G114:G115"/>
    <mergeCell ref="G124:G125"/>
    <mergeCell ref="G132:G133"/>
    <mergeCell ref="G139:G140"/>
    <mergeCell ref="G141:G142"/>
    <mergeCell ref="H9:H10"/>
    <mergeCell ref="H11:H12"/>
    <mergeCell ref="H18:H19"/>
    <mergeCell ref="H28:H29"/>
    <mergeCell ref="H41:H42"/>
    <mergeCell ref="H50:H51"/>
    <mergeCell ref="H57:H58"/>
    <mergeCell ref="H62:H63"/>
    <mergeCell ref="H77:H78"/>
    <mergeCell ref="H92:H93"/>
    <mergeCell ref="H94:H95"/>
    <mergeCell ref="H99:H100"/>
    <mergeCell ref="H111:H112"/>
    <mergeCell ref="H114:H115"/>
    <mergeCell ref="H124:H125"/>
    <mergeCell ref="H132:H133"/>
    <mergeCell ref="H139:H140"/>
    <mergeCell ref="H141:H142"/>
    <mergeCell ref="I4:I5"/>
    <mergeCell ref="I9:I10"/>
    <mergeCell ref="I11:I12"/>
    <mergeCell ref="I18:I19"/>
    <mergeCell ref="I28:I29"/>
    <mergeCell ref="I41:I42"/>
    <mergeCell ref="I50:I51"/>
    <mergeCell ref="I57:I58"/>
    <mergeCell ref="I62:I63"/>
    <mergeCell ref="I77:I78"/>
    <mergeCell ref="I92:I93"/>
    <mergeCell ref="I94:I95"/>
    <mergeCell ref="I99:I100"/>
    <mergeCell ref="I111:I112"/>
    <mergeCell ref="I114:I115"/>
    <mergeCell ref="I124:I125"/>
    <mergeCell ref="I132:I133"/>
    <mergeCell ref="I139:I140"/>
    <mergeCell ref="I141:I142"/>
  </mergeCells>
  <pageMargins left="0.118110236220472" right="0.118110236220472" top="0.748031496062992" bottom="0.748031496062992" header="0.31496062992126" footer="0.31496062992126"/>
  <pageSetup paperSize="9" scale="60" orientation="portrait"/>
  <headerFooter/>
  <ignoredErrors>
    <ignoredError sqref="B8:B143 D8:D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144"/>
  <sheetViews>
    <sheetView showGridLines="0" topLeftCell="A51" workbookViewId="0">
      <selection activeCell="G17" sqref="G17"/>
    </sheetView>
  </sheetViews>
  <sheetFormatPr defaultColWidth="9" defaultRowHeight="15.75" outlineLevelCol="7"/>
  <cols>
    <col min="1" max="1" width="1.85714285714286" style="165" customWidth="1"/>
    <col min="2" max="2" width="59.5714285714286" style="165" customWidth="1"/>
    <col min="3" max="3" width="12.5714285714286" style="165" customWidth="1"/>
    <col min="4" max="7" width="17.8571428571429" style="165" customWidth="1"/>
    <col min="8" max="8" width="16.5714285714286" style="1" customWidth="1"/>
    <col min="9" max="258" width="9.14285714285714" style="165"/>
    <col min="259" max="259" width="3.42857142857143" style="165" customWidth="1"/>
    <col min="260" max="260" width="59.5714285714286" style="165" customWidth="1"/>
    <col min="261" max="261" width="12.5714285714286" style="165" customWidth="1"/>
    <col min="262" max="263" width="17.8571428571429" style="165" customWidth="1"/>
    <col min="264" max="514" width="9.14285714285714" style="165"/>
    <col min="515" max="515" width="3.42857142857143" style="165" customWidth="1"/>
    <col min="516" max="516" width="59.5714285714286" style="165" customWidth="1"/>
    <col min="517" max="517" width="12.5714285714286" style="165" customWidth="1"/>
    <col min="518" max="519" width="17.8571428571429" style="165" customWidth="1"/>
    <col min="520" max="770" width="9.14285714285714" style="165"/>
    <col min="771" max="771" width="3.42857142857143" style="165" customWidth="1"/>
    <col min="772" max="772" width="59.5714285714286" style="165" customWidth="1"/>
    <col min="773" max="773" width="12.5714285714286" style="165" customWidth="1"/>
    <col min="774" max="775" width="17.8571428571429" style="165" customWidth="1"/>
    <col min="776" max="1026" width="9.14285714285714" style="165"/>
    <col min="1027" max="1027" width="3.42857142857143" style="165" customWidth="1"/>
    <col min="1028" max="1028" width="59.5714285714286" style="165" customWidth="1"/>
    <col min="1029" max="1029" width="12.5714285714286" style="165" customWidth="1"/>
    <col min="1030" max="1031" width="17.8571428571429" style="165" customWidth="1"/>
    <col min="1032" max="1282" width="9.14285714285714" style="165"/>
    <col min="1283" max="1283" width="3.42857142857143" style="165" customWidth="1"/>
    <col min="1284" max="1284" width="59.5714285714286" style="165" customWidth="1"/>
    <col min="1285" max="1285" width="12.5714285714286" style="165" customWidth="1"/>
    <col min="1286" max="1287" width="17.8571428571429" style="165" customWidth="1"/>
    <col min="1288" max="1538" width="9.14285714285714" style="165"/>
    <col min="1539" max="1539" width="3.42857142857143" style="165" customWidth="1"/>
    <col min="1540" max="1540" width="59.5714285714286" style="165" customWidth="1"/>
    <col min="1541" max="1541" width="12.5714285714286" style="165" customWidth="1"/>
    <col min="1542" max="1543" width="17.8571428571429" style="165" customWidth="1"/>
    <col min="1544" max="1794" width="9.14285714285714" style="165"/>
    <col min="1795" max="1795" width="3.42857142857143" style="165" customWidth="1"/>
    <col min="1796" max="1796" width="59.5714285714286" style="165" customWidth="1"/>
    <col min="1797" max="1797" width="12.5714285714286" style="165" customWidth="1"/>
    <col min="1798" max="1799" width="17.8571428571429" style="165" customWidth="1"/>
    <col min="1800" max="2050" width="9.14285714285714" style="165"/>
    <col min="2051" max="2051" width="3.42857142857143" style="165" customWidth="1"/>
    <col min="2052" max="2052" width="59.5714285714286" style="165" customWidth="1"/>
    <col min="2053" max="2053" width="12.5714285714286" style="165" customWidth="1"/>
    <col min="2054" max="2055" width="17.8571428571429" style="165" customWidth="1"/>
    <col min="2056" max="2306" width="9.14285714285714" style="165"/>
    <col min="2307" max="2307" width="3.42857142857143" style="165" customWidth="1"/>
    <col min="2308" max="2308" width="59.5714285714286" style="165" customWidth="1"/>
    <col min="2309" max="2309" width="12.5714285714286" style="165" customWidth="1"/>
    <col min="2310" max="2311" width="17.8571428571429" style="165" customWidth="1"/>
    <col min="2312" max="2562" width="9.14285714285714" style="165"/>
    <col min="2563" max="2563" width="3.42857142857143" style="165" customWidth="1"/>
    <col min="2564" max="2564" width="59.5714285714286" style="165" customWidth="1"/>
    <col min="2565" max="2565" width="12.5714285714286" style="165" customWidth="1"/>
    <col min="2566" max="2567" width="17.8571428571429" style="165" customWidth="1"/>
    <col min="2568" max="2818" width="9.14285714285714" style="165"/>
    <col min="2819" max="2819" width="3.42857142857143" style="165" customWidth="1"/>
    <col min="2820" max="2820" width="59.5714285714286" style="165" customWidth="1"/>
    <col min="2821" max="2821" width="12.5714285714286" style="165" customWidth="1"/>
    <col min="2822" max="2823" width="17.8571428571429" style="165" customWidth="1"/>
    <col min="2824" max="3074" width="9.14285714285714" style="165"/>
    <col min="3075" max="3075" width="3.42857142857143" style="165" customWidth="1"/>
    <col min="3076" max="3076" width="59.5714285714286" style="165" customWidth="1"/>
    <col min="3077" max="3077" width="12.5714285714286" style="165" customWidth="1"/>
    <col min="3078" max="3079" width="17.8571428571429" style="165" customWidth="1"/>
    <col min="3080" max="3330" width="9.14285714285714" style="165"/>
    <col min="3331" max="3331" width="3.42857142857143" style="165" customWidth="1"/>
    <col min="3332" max="3332" width="59.5714285714286" style="165" customWidth="1"/>
    <col min="3333" max="3333" width="12.5714285714286" style="165" customWidth="1"/>
    <col min="3334" max="3335" width="17.8571428571429" style="165" customWidth="1"/>
    <col min="3336" max="3586" width="9.14285714285714" style="165"/>
    <col min="3587" max="3587" width="3.42857142857143" style="165" customWidth="1"/>
    <col min="3588" max="3588" width="59.5714285714286" style="165" customWidth="1"/>
    <col min="3589" max="3589" width="12.5714285714286" style="165" customWidth="1"/>
    <col min="3590" max="3591" width="17.8571428571429" style="165" customWidth="1"/>
    <col min="3592" max="3842" width="9.14285714285714" style="165"/>
    <col min="3843" max="3843" width="3.42857142857143" style="165" customWidth="1"/>
    <col min="3844" max="3844" width="59.5714285714286" style="165" customWidth="1"/>
    <col min="3845" max="3845" width="12.5714285714286" style="165" customWidth="1"/>
    <col min="3846" max="3847" width="17.8571428571429" style="165" customWidth="1"/>
    <col min="3848" max="4098" width="9.14285714285714" style="165"/>
    <col min="4099" max="4099" width="3.42857142857143" style="165" customWidth="1"/>
    <col min="4100" max="4100" width="59.5714285714286" style="165" customWidth="1"/>
    <col min="4101" max="4101" width="12.5714285714286" style="165" customWidth="1"/>
    <col min="4102" max="4103" width="17.8571428571429" style="165" customWidth="1"/>
    <col min="4104" max="4354" width="9.14285714285714" style="165"/>
    <col min="4355" max="4355" width="3.42857142857143" style="165" customWidth="1"/>
    <col min="4356" max="4356" width="59.5714285714286" style="165" customWidth="1"/>
    <col min="4357" max="4357" width="12.5714285714286" style="165" customWidth="1"/>
    <col min="4358" max="4359" width="17.8571428571429" style="165" customWidth="1"/>
    <col min="4360" max="4610" width="9.14285714285714" style="165"/>
    <col min="4611" max="4611" width="3.42857142857143" style="165" customWidth="1"/>
    <col min="4612" max="4612" width="59.5714285714286" style="165" customWidth="1"/>
    <col min="4613" max="4613" width="12.5714285714286" style="165" customWidth="1"/>
    <col min="4614" max="4615" width="17.8571428571429" style="165" customWidth="1"/>
    <col min="4616" max="4866" width="9.14285714285714" style="165"/>
    <col min="4867" max="4867" width="3.42857142857143" style="165" customWidth="1"/>
    <col min="4868" max="4868" width="59.5714285714286" style="165" customWidth="1"/>
    <col min="4869" max="4869" width="12.5714285714286" style="165" customWidth="1"/>
    <col min="4870" max="4871" width="17.8571428571429" style="165" customWidth="1"/>
    <col min="4872" max="5122" width="9.14285714285714" style="165"/>
    <col min="5123" max="5123" width="3.42857142857143" style="165" customWidth="1"/>
    <col min="5124" max="5124" width="59.5714285714286" style="165" customWidth="1"/>
    <col min="5125" max="5125" width="12.5714285714286" style="165" customWidth="1"/>
    <col min="5126" max="5127" width="17.8571428571429" style="165" customWidth="1"/>
    <col min="5128" max="5378" width="9.14285714285714" style="165"/>
    <col min="5379" max="5379" width="3.42857142857143" style="165" customWidth="1"/>
    <col min="5380" max="5380" width="59.5714285714286" style="165" customWidth="1"/>
    <col min="5381" max="5381" width="12.5714285714286" style="165" customWidth="1"/>
    <col min="5382" max="5383" width="17.8571428571429" style="165" customWidth="1"/>
    <col min="5384" max="5634" width="9.14285714285714" style="165"/>
    <col min="5635" max="5635" width="3.42857142857143" style="165" customWidth="1"/>
    <col min="5636" max="5636" width="59.5714285714286" style="165" customWidth="1"/>
    <col min="5637" max="5637" width="12.5714285714286" style="165" customWidth="1"/>
    <col min="5638" max="5639" width="17.8571428571429" style="165" customWidth="1"/>
    <col min="5640" max="5890" width="9.14285714285714" style="165"/>
    <col min="5891" max="5891" width="3.42857142857143" style="165" customWidth="1"/>
    <col min="5892" max="5892" width="59.5714285714286" style="165" customWidth="1"/>
    <col min="5893" max="5893" width="12.5714285714286" style="165" customWidth="1"/>
    <col min="5894" max="5895" width="17.8571428571429" style="165" customWidth="1"/>
    <col min="5896" max="6146" width="9.14285714285714" style="165"/>
    <col min="6147" max="6147" width="3.42857142857143" style="165" customWidth="1"/>
    <col min="6148" max="6148" width="59.5714285714286" style="165" customWidth="1"/>
    <col min="6149" max="6149" width="12.5714285714286" style="165" customWidth="1"/>
    <col min="6150" max="6151" width="17.8571428571429" style="165" customWidth="1"/>
    <col min="6152" max="6402" width="9.14285714285714" style="165"/>
    <col min="6403" max="6403" width="3.42857142857143" style="165" customWidth="1"/>
    <col min="6404" max="6404" width="59.5714285714286" style="165" customWidth="1"/>
    <col min="6405" max="6405" width="12.5714285714286" style="165" customWidth="1"/>
    <col min="6406" max="6407" width="17.8571428571429" style="165" customWidth="1"/>
    <col min="6408" max="6658" width="9.14285714285714" style="165"/>
    <col min="6659" max="6659" width="3.42857142857143" style="165" customWidth="1"/>
    <col min="6660" max="6660" width="59.5714285714286" style="165" customWidth="1"/>
    <col min="6661" max="6661" width="12.5714285714286" style="165" customWidth="1"/>
    <col min="6662" max="6663" width="17.8571428571429" style="165" customWidth="1"/>
    <col min="6664" max="6914" width="9.14285714285714" style="165"/>
    <col min="6915" max="6915" width="3.42857142857143" style="165" customWidth="1"/>
    <col min="6916" max="6916" width="59.5714285714286" style="165" customWidth="1"/>
    <col min="6917" max="6917" width="12.5714285714286" style="165" customWidth="1"/>
    <col min="6918" max="6919" width="17.8571428571429" style="165" customWidth="1"/>
    <col min="6920" max="7170" width="9.14285714285714" style="165"/>
    <col min="7171" max="7171" width="3.42857142857143" style="165" customWidth="1"/>
    <col min="7172" max="7172" width="59.5714285714286" style="165" customWidth="1"/>
    <col min="7173" max="7173" width="12.5714285714286" style="165" customWidth="1"/>
    <col min="7174" max="7175" width="17.8571428571429" style="165" customWidth="1"/>
    <col min="7176" max="7426" width="9.14285714285714" style="165"/>
    <col min="7427" max="7427" width="3.42857142857143" style="165" customWidth="1"/>
    <col min="7428" max="7428" width="59.5714285714286" style="165" customWidth="1"/>
    <col min="7429" max="7429" width="12.5714285714286" style="165" customWidth="1"/>
    <col min="7430" max="7431" width="17.8571428571429" style="165" customWidth="1"/>
    <col min="7432" max="7682" width="9.14285714285714" style="165"/>
    <col min="7683" max="7683" width="3.42857142857143" style="165" customWidth="1"/>
    <col min="7684" max="7684" width="59.5714285714286" style="165" customWidth="1"/>
    <col min="7685" max="7685" width="12.5714285714286" style="165" customWidth="1"/>
    <col min="7686" max="7687" width="17.8571428571429" style="165" customWidth="1"/>
    <col min="7688" max="7938" width="9.14285714285714" style="165"/>
    <col min="7939" max="7939" width="3.42857142857143" style="165" customWidth="1"/>
    <col min="7940" max="7940" width="59.5714285714286" style="165" customWidth="1"/>
    <col min="7941" max="7941" width="12.5714285714286" style="165" customWidth="1"/>
    <col min="7942" max="7943" width="17.8571428571429" style="165" customWidth="1"/>
    <col min="7944" max="8194" width="9.14285714285714" style="165"/>
    <col min="8195" max="8195" width="3.42857142857143" style="165" customWidth="1"/>
    <col min="8196" max="8196" width="59.5714285714286" style="165" customWidth="1"/>
    <col min="8197" max="8197" width="12.5714285714286" style="165" customWidth="1"/>
    <col min="8198" max="8199" width="17.8571428571429" style="165" customWidth="1"/>
    <col min="8200" max="8450" width="9.14285714285714" style="165"/>
    <col min="8451" max="8451" width="3.42857142857143" style="165" customWidth="1"/>
    <col min="8452" max="8452" width="59.5714285714286" style="165" customWidth="1"/>
    <col min="8453" max="8453" width="12.5714285714286" style="165" customWidth="1"/>
    <col min="8454" max="8455" width="17.8571428571429" style="165" customWidth="1"/>
    <col min="8456" max="8706" width="9.14285714285714" style="165"/>
    <col min="8707" max="8707" width="3.42857142857143" style="165" customWidth="1"/>
    <col min="8708" max="8708" width="59.5714285714286" style="165" customWidth="1"/>
    <col min="8709" max="8709" width="12.5714285714286" style="165" customWidth="1"/>
    <col min="8710" max="8711" width="17.8571428571429" style="165" customWidth="1"/>
    <col min="8712" max="8962" width="9.14285714285714" style="165"/>
    <col min="8963" max="8963" width="3.42857142857143" style="165" customWidth="1"/>
    <col min="8964" max="8964" width="59.5714285714286" style="165" customWidth="1"/>
    <col min="8965" max="8965" width="12.5714285714286" style="165" customWidth="1"/>
    <col min="8966" max="8967" width="17.8571428571429" style="165" customWidth="1"/>
    <col min="8968" max="9218" width="9.14285714285714" style="165"/>
    <col min="9219" max="9219" width="3.42857142857143" style="165" customWidth="1"/>
    <col min="9220" max="9220" width="59.5714285714286" style="165" customWidth="1"/>
    <col min="9221" max="9221" width="12.5714285714286" style="165" customWidth="1"/>
    <col min="9222" max="9223" width="17.8571428571429" style="165" customWidth="1"/>
    <col min="9224" max="9474" width="9.14285714285714" style="165"/>
    <col min="9475" max="9475" width="3.42857142857143" style="165" customWidth="1"/>
    <col min="9476" max="9476" width="59.5714285714286" style="165" customWidth="1"/>
    <col min="9477" max="9477" width="12.5714285714286" style="165" customWidth="1"/>
    <col min="9478" max="9479" width="17.8571428571429" style="165" customWidth="1"/>
    <col min="9480" max="9730" width="9.14285714285714" style="165"/>
    <col min="9731" max="9731" width="3.42857142857143" style="165" customWidth="1"/>
    <col min="9732" max="9732" width="59.5714285714286" style="165" customWidth="1"/>
    <col min="9733" max="9733" width="12.5714285714286" style="165" customWidth="1"/>
    <col min="9734" max="9735" width="17.8571428571429" style="165" customWidth="1"/>
    <col min="9736" max="9986" width="9.14285714285714" style="165"/>
    <col min="9987" max="9987" width="3.42857142857143" style="165" customWidth="1"/>
    <col min="9988" max="9988" width="59.5714285714286" style="165" customWidth="1"/>
    <col min="9989" max="9989" width="12.5714285714286" style="165" customWidth="1"/>
    <col min="9990" max="9991" width="17.8571428571429" style="165" customWidth="1"/>
    <col min="9992" max="10242" width="9.14285714285714" style="165"/>
    <col min="10243" max="10243" width="3.42857142857143" style="165" customWidth="1"/>
    <col min="10244" max="10244" width="59.5714285714286" style="165" customWidth="1"/>
    <col min="10245" max="10245" width="12.5714285714286" style="165" customWidth="1"/>
    <col min="10246" max="10247" width="17.8571428571429" style="165" customWidth="1"/>
    <col min="10248" max="10498" width="9.14285714285714" style="165"/>
    <col min="10499" max="10499" width="3.42857142857143" style="165" customWidth="1"/>
    <col min="10500" max="10500" width="59.5714285714286" style="165" customWidth="1"/>
    <col min="10501" max="10501" width="12.5714285714286" style="165" customWidth="1"/>
    <col min="10502" max="10503" width="17.8571428571429" style="165" customWidth="1"/>
    <col min="10504" max="10754" width="9.14285714285714" style="165"/>
    <col min="10755" max="10755" width="3.42857142857143" style="165" customWidth="1"/>
    <col min="10756" max="10756" width="59.5714285714286" style="165" customWidth="1"/>
    <col min="10757" max="10757" width="12.5714285714286" style="165" customWidth="1"/>
    <col min="10758" max="10759" width="17.8571428571429" style="165" customWidth="1"/>
    <col min="10760" max="11010" width="9.14285714285714" style="165"/>
    <col min="11011" max="11011" width="3.42857142857143" style="165" customWidth="1"/>
    <col min="11012" max="11012" width="59.5714285714286" style="165" customWidth="1"/>
    <col min="11013" max="11013" width="12.5714285714286" style="165" customWidth="1"/>
    <col min="11014" max="11015" width="17.8571428571429" style="165" customWidth="1"/>
    <col min="11016" max="11266" width="9.14285714285714" style="165"/>
    <col min="11267" max="11267" width="3.42857142857143" style="165" customWidth="1"/>
    <col min="11268" max="11268" width="59.5714285714286" style="165" customWidth="1"/>
    <col min="11269" max="11269" width="12.5714285714286" style="165" customWidth="1"/>
    <col min="11270" max="11271" width="17.8571428571429" style="165" customWidth="1"/>
    <col min="11272" max="11522" width="9.14285714285714" style="165"/>
    <col min="11523" max="11523" width="3.42857142857143" style="165" customWidth="1"/>
    <col min="11524" max="11524" width="59.5714285714286" style="165" customWidth="1"/>
    <col min="11525" max="11525" width="12.5714285714286" style="165" customWidth="1"/>
    <col min="11526" max="11527" width="17.8571428571429" style="165" customWidth="1"/>
    <col min="11528" max="11778" width="9.14285714285714" style="165"/>
    <col min="11779" max="11779" width="3.42857142857143" style="165" customWidth="1"/>
    <col min="11780" max="11780" width="59.5714285714286" style="165" customWidth="1"/>
    <col min="11781" max="11781" width="12.5714285714286" style="165" customWidth="1"/>
    <col min="11782" max="11783" width="17.8571428571429" style="165" customWidth="1"/>
    <col min="11784" max="12034" width="9.14285714285714" style="165"/>
    <col min="12035" max="12035" width="3.42857142857143" style="165" customWidth="1"/>
    <col min="12036" max="12036" width="59.5714285714286" style="165" customWidth="1"/>
    <col min="12037" max="12037" width="12.5714285714286" style="165" customWidth="1"/>
    <col min="12038" max="12039" width="17.8571428571429" style="165" customWidth="1"/>
    <col min="12040" max="12290" width="9.14285714285714" style="165"/>
    <col min="12291" max="12291" width="3.42857142857143" style="165" customWidth="1"/>
    <col min="12292" max="12292" width="59.5714285714286" style="165" customWidth="1"/>
    <col min="12293" max="12293" width="12.5714285714286" style="165" customWidth="1"/>
    <col min="12294" max="12295" width="17.8571428571429" style="165" customWidth="1"/>
    <col min="12296" max="12546" width="9.14285714285714" style="165"/>
    <col min="12547" max="12547" width="3.42857142857143" style="165" customWidth="1"/>
    <col min="12548" max="12548" width="59.5714285714286" style="165" customWidth="1"/>
    <col min="12549" max="12549" width="12.5714285714286" style="165" customWidth="1"/>
    <col min="12550" max="12551" width="17.8571428571429" style="165" customWidth="1"/>
    <col min="12552" max="12802" width="9.14285714285714" style="165"/>
    <col min="12803" max="12803" width="3.42857142857143" style="165" customWidth="1"/>
    <col min="12804" max="12804" width="59.5714285714286" style="165" customWidth="1"/>
    <col min="12805" max="12805" width="12.5714285714286" style="165" customWidth="1"/>
    <col min="12806" max="12807" width="17.8571428571429" style="165" customWidth="1"/>
    <col min="12808" max="13058" width="9.14285714285714" style="165"/>
    <col min="13059" max="13059" width="3.42857142857143" style="165" customWidth="1"/>
    <col min="13060" max="13060" width="59.5714285714286" style="165" customWidth="1"/>
    <col min="13061" max="13061" width="12.5714285714286" style="165" customWidth="1"/>
    <col min="13062" max="13063" width="17.8571428571429" style="165" customWidth="1"/>
    <col min="13064" max="13314" width="9.14285714285714" style="165"/>
    <col min="13315" max="13315" width="3.42857142857143" style="165" customWidth="1"/>
    <col min="13316" max="13316" width="59.5714285714286" style="165" customWidth="1"/>
    <col min="13317" max="13317" width="12.5714285714286" style="165" customWidth="1"/>
    <col min="13318" max="13319" width="17.8571428571429" style="165" customWidth="1"/>
    <col min="13320" max="13570" width="9.14285714285714" style="165"/>
    <col min="13571" max="13571" width="3.42857142857143" style="165" customWidth="1"/>
    <col min="13572" max="13572" width="59.5714285714286" style="165" customWidth="1"/>
    <col min="13573" max="13573" width="12.5714285714286" style="165" customWidth="1"/>
    <col min="13574" max="13575" width="17.8571428571429" style="165" customWidth="1"/>
    <col min="13576" max="13826" width="9.14285714285714" style="165"/>
    <col min="13827" max="13827" width="3.42857142857143" style="165" customWidth="1"/>
    <col min="13828" max="13828" width="59.5714285714286" style="165" customWidth="1"/>
    <col min="13829" max="13829" width="12.5714285714286" style="165" customWidth="1"/>
    <col min="13830" max="13831" width="17.8571428571429" style="165" customWidth="1"/>
    <col min="13832" max="14082" width="9.14285714285714" style="165"/>
    <col min="14083" max="14083" width="3.42857142857143" style="165" customWidth="1"/>
    <col min="14084" max="14084" width="59.5714285714286" style="165" customWidth="1"/>
    <col min="14085" max="14085" width="12.5714285714286" style="165" customWidth="1"/>
    <col min="14086" max="14087" width="17.8571428571429" style="165" customWidth="1"/>
    <col min="14088" max="14338" width="9.14285714285714" style="165"/>
    <col min="14339" max="14339" width="3.42857142857143" style="165" customWidth="1"/>
    <col min="14340" max="14340" width="59.5714285714286" style="165" customWidth="1"/>
    <col min="14341" max="14341" width="12.5714285714286" style="165" customWidth="1"/>
    <col min="14342" max="14343" width="17.8571428571429" style="165" customWidth="1"/>
    <col min="14344" max="14594" width="9.14285714285714" style="165"/>
    <col min="14595" max="14595" width="3.42857142857143" style="165" customWidth="1"/>
    <col min="14596" max="14596" width="59.5714285714286" style="165" customWidth="1"/>
    <col min="14597" max="14597" width="12.5714285714286" style="165" customWidth="1"/>
    <col min="14598" max="14599" width="17.8571428571429" style="165" customWidth="1"/>
    <col min="14600" max="14850" width="9.14285714285714" style="165"/>
    <col min="14851" max="14851" width="3.42857142857143" style="165" customWidth="1"/>
    <col min="14852" max="14852" width="59.5714285714286" style="165" customWidth="1"/>
    <col min="14853" max="14853" width="12.5714285714286" style="165" customWidth="1"/>
    <col min="14854" max="14855" width="17.8571428571429" style="165" customWidth="1"/>
    <col min="14856" max="15106" width="9.14285714285714" style="165"/>
    <col min="15107" max="15107" width="3.42857142857143" style="165" customWidth="1"/>
    <col min="15108" max="15108" width="59.5714285714286" style="165" customWidth="1"/>
    <col min="15109" max="15109" width="12.5714285714286" style="165" customWidth="1"/>
    <col min="15110" max="15111" width="17.8571428571429" style="165" customWidth="1"/>
    <col min="15112" max="15362" width="9.14285714285714" style="165"/>
    <col min="15363" max="15363" width="3.42857142857143" style="165" customWidth="1"/>
    <col min="15364" max="15364" width="59.5714285714286" style="165" customWidth="1"/>
    <col min="15365" max="15365" width="12.5714285714286" style="165" customWidth="1"/>
    <col min="15366" max="15367" width="17.8571428571429" style="165" customWidth="1"/>
    <col min="15368" max="15618" width="9.14285714285714" style="165"/>
    <col min="15619" max="15619" width="3.42857142857143" style="165" customWidth="1"/>
    <col min="15620" max="15620" width="59.5714285714286" style="165" customWidth="1"/>
    <col min="15621" max="15621" width="12.5714285714286" style="165" customWidth="1"/>
    <col min="15622" max="15623" width="17.8571428571429" style="165" customWidth="1"/>
    <col min="15624" max="15874" width="9.14285714285714" style="165"/>
    <col min="15875" max="15875" width="3.42857142857143" style="165" customWidth="1"/>
    <col min="15876" max="15876" width="59.5714285714286" style="165" customWidth="1"/>
    <col min="15877" max="15877" width="12.5714285714286" style="165" customWidth="1"/>
    <col min="15878" max="15879" width="17.8571428571429" style="165" customWidth="1"/>
    <col min="15880" max="16130" width="9.14285714285714" style="165"/>
    <col min="16131" max="16131" width="3.42857142857143" style="165" customWidth="1"/>
    <col min="16132" max="16132" width="59.5714285714286" style="165" customWidth="1"/>
    <col min="16133" max="16133" width="12.5714285714286" style="165" customWidth="1"/>
    <col min="16134" max="16135" width="17.8571428571429" style="165" customWidth="1"/>
    <col min="16136" max="16384" width="9.14285714285714" style="165"/>
  </cols>
  <sheetData>
    <row r="1" spans="5:8">
      <c r="E1" s="565"/>
      <c r="G1" s="565"/>
      <c r="H1" s="566" t="s">
        <v>425</v>
      </c>
    </row>
    <row r="2" ht="21.75" customHeight="1" spans="2:8">
      <c r="B2" s="3" t="s">
        <v>426</v>
      </c>
      <c r="C2" s="3"/>
      <c r="D2" s="3"/>
      <c r="E2" s="3"/>
      <c r="F2" s="3"/>
      <c r="G2" s="3"/>
      <c r="H2" s="3"/>
    </row>
    <row r="3" ht="14.25" customHeight="1" spans="2:8">
      <c r="B3" s="3" t="s">
        <v>427</v>
      </c>
      <c r="C3" s="3"/>
      <c r="D3" s="3"/>
      <c r="E3" s="3"/>
      <c r="F3" s="3"/>
      <c r="G3" s="3"/>
      <c r="H3" s="3"/>
    </row>
    <row r="4" ht="14.25" customHeight="1" spans="2:8">
      <c r="B4" s="260"/>
      <c r="C4" s="260"/>
      <c r="D4" s="260"/>
      <c r="E4" s="260"/>
      <c r="F4" s="3"/>
      <c r="G4" s="3"/>
      <c r="H4" s="4" t="s">
        <v>3</v>
      </c>
    </row>
    <row r="5" ht="24.75" customHeight="1" spans="2:8">
      <c r="B5" s="567" t="s">
        <v>428</v>
      </c>
      <c r="C5" s="568" t="s">
        <v>6</v>
      </c>
      <c r="D5" s="569" t="s">
        <v>7</v>
      </c>
      <c r="E5" s="568" t="s">
        <v>8</v>
      </c>
      <c r="F5" s="567" t="s">
        <v>9</v>
      </c>
      <c r="G5" s="570"/>
      <c r="H5" s="393" t="s">
        <v>10</v>
      </c>
    </row>
    <row r="6" ht="25.5" customHeight="1" spans="2:8">
      <c r="B6" s="571"/>
      <c r="C6" s="347"/>
      <c r="D6" s="572"/>
      <c r="E6" s="347"/>
      <c r="F6" s="573" t="s">
        <v>11</v>
      </c>
      <c r="G6" s="574" t="s">
        <v>12</v>
      </c>
      <c r="H6" s="396"/>
    </row>
    <row r="7" ht="16.5" spans="1:8">
      <c r="A7" s="575"/>
      <c r="B7" s="576">
        <v>1</v>
      </c>
      <c r="C7" s="577">
        <v>2</v>
      </c>
      <c r="D7" s="578"/>
      <c r="E7" s="579"/>
      <c r="F7" s="580">
        <v>3</v>
      </c>
      <c r="G7" s="581">
        <v>4</v>
      </c>
      <c r="H7" s="582">
        <v>8</v>
      </c>
    </row>
    <row r="8" ht="20.1" customHeight="1" spans="1:8">
      <c r="A8" s="575"/>
      <c r="B8" s="583" t="s">
        <v>429</v>
      </c>
      <c r="C8" s="584"/>
      <c r="D8" s="585"/>
      <c r="E8" s="585"/>
      <c r="F8" s="585"/>
      <c r="G8" s="586"/>
      <c r="H8" s="587"/>
    </row>
    <row r="9" ht="20.1" customHeight="1" spans="1:8">
      <c r="A9" s="575"/>
      <c r="B9" s="588" t="s">
        <v>430</v>
      </c>
      <c r="C9" s="589">
        <v>3001</v>
      </c>
      <c r="D9" s="590">
        <f>SUM(D10:D13)</f>
        <v>631683</v>
      </c>
      <c r="E9" s="590">
        <f>E10+E11+E12+E13</f>
        <v>428612</v>
      </c>
      <c r="F9" s="590">
        <f>F10+F11+F12+F13</f>
        <v>428612</v>
      </c>
      <c r="G9" s="591">
        <f t="shared" ref="G9" si="0">SUM(G10:G13)</f>
        <v>424144</v>
      </c>
      <c r="H9" s="592">
        <f>IFERROR(G9/F9,"  ")</f>
        <v>0.989575653504802</v>
      </c>
    </row>
    <row r="10" ht="20.1" customHeight="1" spans="1:8">
      <c r="A10" s="575"/>
      <c r="B10" s="593" t="s">
        <v>431</v>
      </c>
      <c r="C10" s="594">
        <v>3002</v>
      </c>
      <c r="D10" s="595">
        <f>582924+30987</f>
        <v>613911</v>
      </c>
      <c r="E10" s="595">
        <v>425138</v>
      </c>
      <c r="F10" s="595">
        <v>425138</v>
      </c>
      <c r="G10" s="596">
        <v>421817</v>
      </c>
      <c r="H10" s="597">
        <f t="shared" ref="H10:H66" si="1">IFERROR(G10/F10,"  ")</f>
        <v>0.992188418819301</v>
      </c>
    </row>
    <row r="11" ht="20.1" customHeight="1" spans="1:8">
      <c r="A11" s="575"/>
      <c r="B11" s="593" t="s">
        <v>432</v>
      </c>
      <c r="C11" s="594">
        <v>3003</v>
      </c>
      <c r="D11" s="595"/>
      <c r="E11" s="595"/>
      <c r="F11" s="595"/>
      <c r="G11" s="596"/>
      <c r="H11" s="597" t="str">
        <f t="shared" si="1"/>
        <v>  </v>
      </c>
    </row>
    <row r="12" ht="20.1" customHeight="1" spans="1:8">
      <c r="A12" s="575"/>
      <c r="B12" s="593" t="s">
        <v>433</v>
      </c>
      <c r="C12" s="594">
        <v>3004</v>
      </c>
      <c r="D12" s="595">
        <v>1746</v>
      </c>
      <c r="E12" s="595">
        <v>2603</v>
      </c>
      <c r="F12" s="595">
        <v>2603</v>
      </c>
      <c r="G12" s="596">
        <v>1678</v>
      </c>
      <c r="H12" s="597">
        <f t="shared" si="1"/>
        <v>0.644640799077987</v>
      </c>
    </row>
    <row r="13" ht="20.1" customHeight="1" spans="1:8">
      <c r="A13" s="575"/>
      <c r="B13" s="593" t="s">
        <v>434</v>
      </c>
      <c r="C13" s="594">
        <v>3005</v>
      </c>
      <c r="D13" s="595">
        <v>16026</v>
      </c>
      <c r="E13" s="595">
        <v>871</v>
      </c>
      <c r="F13" s="595">
        <v>871</v>
      </c>
      <c r="G13" s="596">
        <v>649</v>
      </c>
      <c r="H13" s="597">
        <f t="shared" si="1"/>
        <v>0.7451205510907</v>
      </c>
    </row>
    <row r="14" ht="20.1" customHeight="1" spans="1:8">
      <c r="A14" s="575"/>
      <c r="B14" s="588" t="s">
        <v>435</v>
      </c>
      <c r="C14" s="589">
        <v>3006</v>
      </c>
      <c r="D14" s="590">
        <f>SUM(D15:D22)</f>
        <v>591092</v>
      </c>
      <c r="E14" s="590">
        <f>E15+E16+E17+E18+E19+E20+E21+E22</f>
        <v>398160</v>
      </c>
      <c r="F14" s="590">
        <f>F15+F16+F17+F18+F19+F20+F21+F22</f>
        <v>398160</v>
      </c>
      <c r="G14" s="591">
        <f t="shared" ref="G14" si="2">SUM(G15:G22)</f>
        <v>419223</v>
      </c>
      <c r="H14" s="592">
        <f t="shared" si="1"/>
        <v>1.05290084388186</v>
      </c>
    </row>
    <row r="15" ht="20.1" customHeight="1" spans="1:8">
      <c r="A15" s="575"/>
      <c r="B15" s="593" t="s">
        <v>436</v>
      </c>
      <c r="C15" s="594">
        <v>3007</v>
      </c>
      <c r="D15" s="595">
        <v>119255</v>
      </c>
      <c r="E15" s="595">
        <v>156000</v>
      </c>
      <c r="F15" s="595">
        <v>156000</v>
      </c>
      <c r="G15" s="598">
        <v>141950</v>
      </c>
      <c r="H15" s="597">
        <f t="shared" si="1"/>
        <v>0.909935897435897</v>
      </c>
    </row>
    <row r="16" ht="20.1" customHeight="1" spans="1:8">
      <c r="A16" s="575"/>
      <c r="B16" s="593" t="s">
        <v>437</v>
      </c>
      <c r="C16" s="594">
        <v>3008</v>
      </c>
      <c r="D16" s="595"/>
      <c r="E16" s="595"/>
      <c r="F16" s="595"/>
      <c r="G16" s="596"/>
      <c r="H16" s="597" t="str">
        <f t="shared" si="1"/>
        <v>  </v>
      </c>
    </row>
    <row r="17" ht="20.1" customHeight="1" spans="1:8">
      <c r="A17" s="575"/>
      <c r="B17" s="593" t="s">
        <v>438</v>
      </c>
      <c r="C17" s="594">
        <v>3009</v>
      </c>
      <c r="D17" s="595">
        <v>266318</v>
      </c>
      <c r="E17" s="595">
        <v>218160</v>
      </c>
      <c r="F17" s="595">
        <v>218160</v>
      </c>
      <c r="G17" s="596">
        <v>268073</v>
      </c>
      <c r="H17" s="597">
        <f t="shared" si="1"/>
        <v>1.22879079574624</v>
      </c>
    </row>
    <row r="18" ht="20.1" customHeight="1" spans="1:8">
      <c r="A18" s="575"/>
      <c r="B18" s="593" t="s">
        <v>439</v>
      </c>
      <c r="C18" s="594">
        <v>3010</v>
      </c>
      <c r="D18" s="595">
        <v>1255</v>
      </c>
      <c r="E18" s="595">
        <v>2000</v>
      </c>
      <c r="F18" s="595">
        <v>2000</v>
      </c>
      <c r="G18" s="596">
        <v>700</v>
      </c>
      <c r="H18" s="597">
        <f t="shared" si="1"/>
        <v>0.35</v>
      </c>
    </row>
    <row r="19" ht="20.1" customHeight="1" spans="1:8">
      <c r="A19" s="575"/>
      <c r="B19" s="593" t="s">
        <v>440</v>
      </c>
      <c r="C19" s="594">
        <v>3011</v>
      </c>
      <c r="D19" s="595"/>
      <c r="E19" s="595"/>
      <c r="F19" s="595"/>
      <c r="G19" s="596"/>
      <c r="H19" s="597" t="str">
        <f t="shared" si="1"/>
        <v>  </v>
      </c>
    </row>
    <row r="20" ht="20.1" customHeight="1" spans="1:8">
      <c r="A20" s="575"/>
      <c r="B20" s="593" t="s">
        <v>441</v>
      </c>
      <c r="C20" s="594">
        <v>3012</v>
      </c>
      <c r="D20" s="595">
        <v>550</v>
      </c>
      <c r="E20" s="595">
        <v>1000</v>
      </c>
      <c r="F20" s="595">
        <v>1000</v>
      </c>
      <c r="G20" s="596">
        <v>1500</v>
      </c>
      <c r="H20" s="597">
        <f t="shared" si="1"/>
        <v>1.5</v>
      </c>
    </row>
    <row r="21" ht="20.1" customHeight="1" spans="1:8">
      <c r="A21" s="575"/>
      <c r="B21" s="593" t="s">
        <v>442</v>
      </c>
      <c r="C21" s="594">
        <v>3013</v>
      </c>
      <c r="D21" s="595"/>
      <c r="E21" s="595">
        <v>21000</v>
      </c>
      <c r="F21" s="595">
        <v>21000</v>
      </c>
      <c r="G21" s="596">
        <v>7000</v>
      </c>
      <c r="H21" s="597">
        <f t="shared" si="1"/>
        <v>0.333333333333333</v>
      </c>
    </row>
    <row r="22" ht="20.1" customHeight="1" spans="1:8">
      <c r="A22" s="575"/>
      <c r="B22" s="593" t="s">
        <v>443</v>
      </c>
      <c r="C22" s="594">
        <v>3014</v>
      </c>
      <c r="D22" s="595">
        <v>203714</v>
      </c>
      <c r="E22" s="595"/>
      <c r="F22" s="595"/>
      <c r="G22" s="596"/>
      <c r="H22" s="597" t="str">
        <f t="shared" si="1"/>
        <v>  </v>
      </c>
    </row>
    <row r="23" ht="20.1" customHeight="1" spans="1:8">
      <c r="A23" s="575"/>
      <c r="B23" s="593" t="s">
        <v>444</v>
      </c>
      <c r="C23" s="594">
        <v>3015</v>
      </c>
      <c r="D23" s="595">
        <f>D9-D14</f>
        <v>40591</v>
      </c>
      <c r="E23" s="595">
        <f>E9-E14</f>
        <v>30452</v>
      </c>
      <c r="F23" s="595">
        <f>F9-F14</f>
        <v>30452</v>
      </c>
      <c r="G23" s="596">
        <f>G9-G14</f>
        <v>4921</v>
      </c>
      <c r="H23" s="597">
        <f t="shared" si="1"/>
        <v>0.161598581373966</v>
      </c>
    </row>
    <row r="24" ht="20.1" customHeight="1" spans="1:8">
      <c r="A24" s="575"/>
      <c r="B24" s="593" t="s">
        <v>445</v>
      </c>
      <c r="C24" s="594">
        <v>3016</v>
      </c>
      <c r="D24" s="595"/>
      <c r="E24" s="595"/>
      <c r="F24" s="595"/>
      <c r="G24" s="596"/>
      <c r="H24" s="597" t="str">
        <f t="shared" si="1"/>
        <v>  </v>
      </c>
    </row>
    <row r="25" ht="20.1" customHeight="1" spans="1:8">
      <c r="A25" s="575"/>
      <c r="B25" s="599" t="s">
        <v>446</v>
      </c>
      <c r="C25" s="594"/>
      <c r="D25" s="595"/>
      <c r="E25" s="595"/>
      <c r="F25" s="595"/>
      <c r="G25" s="596"/>
      <c r="H25" s="597" t="str">
        <f t="shared" si="1"/>
        <v>  </v>
      </c>
    </row>
    <row r="26" ht="20.1" customHeight="1" spans="1:8">
      <c r="A26" s="575"/>
      <c r="B26" s="588" t="s">
        <v>447</v>
      </c>
      <c r="C26" s="589">
        <v>3017</v>
      </c>
      <c r="D26" s="590">
        <f>SUM(D27:D31)</f>
        <v>700</v>
      </c>
      <c r="E26" s="590">
        <f>E27+E28+E29+E30+E31</f>
        <v>500</v>
      </c>
      <c r="F26" s="590">
        <f>F27+F28+F29+F30+F31</f>
        <v>500</v>
      </c>
      <c r="G26" s="591">
        <f t="shared" ref="G26" si="3">SUM(G27:G31)</f>
        <v>264</v>
      </c>
      <c r="H26" s="592">
        <f t="shared" si="1"/>
        <v>0.528</v>
      </c>
    </row>
    <row r="27" ht="20.1" customHeight="1" spans="1:8">
      <c r="A27" s="575"/>
      <c r="B27" s="593" t="s">
        <v>448</v>
      </c>
      <c r="C27" s="594">
        <v>3018</v>
      </c>
      <c r="D27" s="595"/>
      <c r="E27" s="595"/>
      <c r="F27" s="595"/>
      <c r="G27" s="596"/>
      <c r="H27" s="597" t="str">
        <f t="shared" si="1"/>
        <v>  </v>
      </c>
    </row>
    <row r="28" ht="27.75" customHeight="1" spans="1:8">
      <c r="A28" s="575"/>
      <c r="B28" s="593" t="s">
        <v>449</v>
      </c>
      <c r="C28" s="594">
        <v>3019</v>
      </c>
      <c r="D28" s="595"/>
      <c r="E28" s="595"/>
      <c r="F28" s="595"/>
      <c r="G28" s="596"/>
      <c r="H28" s="597" t="str">
        <f t="shared" si="1"/>
        <v>  </v>
      </c>
    </row>
    <row r="29" ht="20.1" customHeight="1" spans="1:8">
      <c r="A29" s="575"/>
      <c r="B29" s="593" t="s">
        <v>450</v>
      </c>
      <c r="C29" s="594">
        <v>3020</v>
      </c>
      <c r="D29" s="595">
        <v>700</v>
      </c>
      <c r="E29" s="595">
        <v>500</v>
      </c>
      <c r="F29" s="595">
        <v>500</v>
      </c>
      <c r="G29" s="596">
        <v>264</v>
      </c>
      <c r="H29" s="597">
        <f t="shared" si="1"/>
        <v>0.528</v>
      </c>
    </row>
    <row r="30" ht="20.1" customHeight="1" spans="1:8">
      <c r="A30" s="575"/>
      <c r="B30" s="593" t="s">
        <v>451</v>
      </c>
      <c r="C30" s="594">
        <v>3021</v>
      </c>
      <c r="D30" s="595"/>
      <c r="E30" s="595"/>
      <c r="F30" s="595"/>
      <c r="G30" s="596"/>
      <c r="H30" s="597" t="str">
        <f t="shared" si="1"/>
        <v>  </v>
      </c>
    </row>
    <row r="31" ht="20.1" customHeight="1" spans="1:8">
      <c r="A31" s="575"/>
      <c r="B31" s="593" t="s">
        <v>452</v>
      </c>
      <c r="C31" s="594">
        <v>3022</v>
      </c>
      <c r="D31" s="595"/>
      <c r="E31" s="595"/>
      <c r="F31" s="595"/>
      <c r="G31" s="596"/>
      <c r="H31" s="597" t="str">
        <f t="shared" si="1"/>
        <v>  </v>
      </c>
    </row>
    <row r="32" ht="20.1" customHeight="1" spans="1:8">
      <c r="A32" s="575"/>
      <c r="B32" s="588" t="s">
        <v>453</v>
      </c>
      <c r="C32" s="589">
        <v>3023</v>
      </c>
      <c r="D32" s="590">
        <f>D33+D34+D35</f>
        <v>5360</v>
      </c>
      <c r="E32" s="590">
        <f>E33+E34+E35</f>
        <v>20000</v>
      </c>
      <c r="F32" s="590">
        <f>F33+F34+F35</f>
        <v>20000</v>
      </c>
      <c r="G32" s="591">
        <f>SUM(G33:G35)</f>
        <v>0</v>
      </c>
      <c r="H32" s="592">
        <f t="shared" si="1"/>
        <v>0</v>
      </c>
    </row>
    <row r="33" ht="20.1" customHeight="1" spans="1:8">
      <c r="A33" s="575"/>
      <c r="B33" s="593" t="s">
        <v>454</v>
      </c>
      <c r="C33" s="594">
        <v>3024</v>
      </c>
      <c r="D33" s="595"/>
      <c r="E33" s="595"/>
      <c r="F33" s="595"/>
      <c r="G33" s="596"/>
      <c r="H33" s="597" t="str">
        <f t="shared" si="1"/>
        <v>  </v>
      </c>
    </row>
    <row r="34" ht="34.5" customHeight="1" spans="1:8">
      <c r="A34" s="575"/>
      <c r="B34" s="593" t="s">
        <v>455</v>
      </c>
      <c r="C34" s="594">
        <v>3025</v>
      </c>
      <c r="D34" s="595">
        <v>5360</v>
      </c>
      <c r="E34" s="595">
        <v>20000</v>
      </c>
      <c r="F34" s="595">
        <v>20000</v>
      </c>
      <c r="G34" s="596"/>
      <c r="H34" s="597">
        <f t="shared" si="1"/>
        <v>0</v>
      </c>
    </row>
    <row r="35" ht="20.1" customHeight="1" spans="1:8">
      <c r="A35" s="575"/>
      <c r="B35" s="593" t="s">
        <v>456</v>
      </c>
      <c r="C35" s="594">
        <v>3026</v>
      </c>
      <c r="D35" s="595"/>
      <c r="E35" s="595"/>
      <c r="F35" s="595"/>
      <c r="G35" s="596"/>
      <c r="H35" s="597" t="str">
        <f t="shared" si="1"/>
        <v>  </v>
      </c>
    </row>
    <row r="36" ht="20.1" customHeight="1" spans="1:8">
      <c r="A36" s="575"/>
      <c r="B36" s="599" t="s">
        <v>457</v>
      </c>
      <c r="C36" s="594">
        <v>3027</v>
      </c>
      <c r="D36" s="595"/>
      <c r="E36" s="595"/>
      <c r="F36" s="595"/>
      <c r="G36" s="596">
        <f>G26-G32</f>
        <v>264</v>
      </c>
      <c r="H36" s="597" t="str">
        <f t="shared" si="1"/>
        <v>  </v>
      </c>
    </row>
    <row r="37" ht="20.1" customHeight="1" spans="1:8">
      <c r="A37" s="575"/>
      <c r="B37" s="593" t="s">
        <v>458</v>
      </c>
      <c r="C37" s="594">
        <v>3028</v>
      </c>
      <c r="D37" s="595">
        <f>D32-D26</f>
        <v>4660</v>
      </c>
      <c r="E37" s="595">
        <f>E32-E26</f>
        <v>19500</v>
      </c>
      <c r="F37" s="595">
        <f>F32-F26</f>
        <v>19500</v>
      </c>
      <c r="G37" s="596"/>
      <c r="H37" s="597">
        <f t="shared" si="1"/>
        <v>0</v>
      </c>
    </row>
    <row r="38" ht="22.5" customHeight="1" spans="1:8">
      <c r="A38" s="575"/>
      <c r="B38" s="599" t="s">
        <v>459</v>
      </c>
      <c r="C38" s="594"/>
      <c r="D38" s="595"/>
      <c r="E38" s="595"/>
      <c r="F38" s="595"/>
      <c r="G38" s="596"/>
      <c r="H38" s="597" t="str">
        <f t="shared" si="1"/>
        <v>  </v>
      </c>
    </row>
    <row r="39" ht="20.1" customHeight="1" spans="1:8">
      <c r="A39" s="575"/>
      <c r="B39" s="588" t="s">
        <v>460</v>
      </c>
      <c r="C39" s="589">
        <v>3029</v>
      </c>
      <c r="D39" s="590">
        <f>SUM(D40:D46)</f>
        <v>0</v>
      </c>
      <c r="E39" s="590">
        <f>E40+E41+E42+E43+E44+E45+E46</f>
        <v>0</v>
      </c>
      <c r="F39" s="590">
        <f>F40+F41+F42+F43+F44+F45+F46</f>
        <v>0</v>
      </c>
      <c r="G39" s="591">
        <f t="shared" ref="G39" si="4">SUM(G40:G46)</f>
        <v>0</v>
      </c>
      <c r="H39" s="592" t="str">
        <f t="shared" si="1"/>
        <v>  </v>
      </c>
    </row>
    <row r="40" ht="20.1" customHeight="1" spans="1:8">
      <c r="A40" s="575"/>
      <c r="B40" s="593" t="s">
        <v>461</v>
      </c>
      <c r="C40" s="594">
        <v>3030</v>
      </c>
      <c r="D40" s="595"/>
      <c r="E40" s="595"/>
      <c r="F40" s="595"/>
      <c r="G40" s="596"/>
      <c r="H40" s="597" t="str">
        <f t="shared" si="1"/>
        <v>  </v>
      </c>
    </row>
    <row r="41" ht="20.1" customHeight="1" spans="1:8">
      <c r="A41" s="575"/>
      <c r="B41" s="593" t="s">
        <v>462</v>
      </c>
      <c r="C41" s="594">
        <v>3031</v>
      </c>
      <c r="D41" s="595"/>
      <c r="E41" s="595"/>
      <c r="F41" s="595"/>
      <c r="G41" s="596"/>
      <c r="H41" s="597" t="str">
        <f t="shared" si="1"/>
        <v>  </v>
      </c>
    </row>
    <row r="42" ht="20.1" customHeight="1" spans="1:8">
      <c r="A42" s="575"/>
      <c r="B42" s="593" t="s">
        <v>463</v>
      </c>
      <c r="C42" s="594">
        <v>3032</v>
      </c>
      <c r="D42" s="595"/>
      <c r="E42" s="595"/>
      <c r="F42" s="595"/>
      <c r="G42" s="596"/>
      <c r="H42" s="597" t="str">
        <f t="shared" si="1"/>
        <v>  </v>
      </c>
    </row>
    <row r="43" ht="20.1" customHeight="1" spans="1:8">
      <c r="A43" s="575"/>
      <c r="B43" s="593" t="s">
        <v>464</v>
      </c>
      <c r="C43" s="594">
        <v>3033</v>
      </c>
      <c r="D43" s="595"/>
      <c r="E43" s="595"/>
      <c r="F43" s="595"/>
      <c r="G43" s="596">
        <v>0</v>
      </c>
      <c r="H43" s="597"/>
    </row>
    <row r="44" ht="20.1" customHeight="1" spans="1:8">
      <c r="A44" s="575"/>
      <c r="B44" s="593" t="s">
        <v>465</v>
      </c>
      <c r="C44" s="594">
        <v>3034</v>
      </c>
      <c r="D44" s="595"/>
      <c r="E44" s="595"/>
      <c r="F44" s="595"/>
      <c r="G44" s="596"/>
      <c r="H44" s="597" t="str">
        <f t="shared" si="1"/>
        <v>  </v>
      </c>
    </row>
    <row r="45" ht="20.1" customHeight="1" spans="1:8">
      <c r="A45" s="575"/>
      <c r="B45" s="593" t="s">
        <v>466</v>
      </c>
      <c r="C45" s="594">
        <v>3035</v>
      </c>
      <c r="D45" s="595"/>
      <c r="E45" s="595"/>
      <c r="F45" s="595"/>
      <c r="G45" s="596"/>
      <c r="H45" s="597" t="str">
        <f t="shared" si="1"/>
        <v>  </v>
      </c>
    </row>
    <row r="46" ht="20.1" customHeight="1" spans="1:8">
      <c r="A46" s="575"/>
      <c r="B46" s="593" t="s">
        <v>467</v>
      </c>
      <c r="C46" s="594">
        <v>3036</v>
      </c>
      <c r="D46" s="595"/>
      <c r="E46" s="595"/>
      <c r="F46" s="595"/>
      <c r="G46" s="596"/>
      <c r="H46" s="597" t="str">
        <f t="shared" si="1"/>
        <v>  </v>
      </c>
    </row>
    <row r="47" ht="20.1" customHeight="1" spans="1:8">
      <c r="A47" s="575"/>
      <c r="B47" s="588" t="s">
        <v>468</v>
      </c>
      <c r="C47" s="589">
        <v>3037</v>
      </c>
      <c r="D47" s="590">
        <f>D48+D49+D50+D51+D52+D53+D54+D55</f>
        <v>0</v>
      </c>
      <c r="E47" s="590">
        <f>E48+E49+E50+E51+E52+E53+E54+E55</f>
        <v>0</v>
      </c>
      <c r="F47" s="590">
        <f>F48+F49+F50+F51+F52+F53+F54+F55</f>
        <v>0</v>
      </c>
      <c r="G47" s="591">
        <f>G48+G49+G50+G51+G52+G53+G54+G55</f>
        <v>0</v>
      </c>
      <c r="H47" s="592" t="str">
        <f t="shared" si="1"/>
        <v>  </v>
      </c>
    </row>
    <row r="48" ht="20.1" customHeight="1" spans="1:8">
      <c r="A48" s="575"/>
      <c r="B48" s="593" t="s">
        <v>469</v>
      </c>
      <c r="C48" s="594">
        <v>3038</v>
      </c>
      <c r="D48" s="595"/>
      <c r="E48" s="595"/>
      <c r="F48" s="595"/>
      <c r="G48" s="596"/>
      <c r="H48" s="597" t="str">
        <f t="shared" si="1"/>
        <v>  </v>
      </c>
    </row>
    <row r="49" ht="20.1" customHeight="1" spans="1:8">
      <c r="A49" s="575"/>
      <c r="B49" s="593" t="s">
        <v>462</v>
      </c>
      <c r="C49" s="594">
        <v>3039</v>
      </c>
      <c r="D49" s="595"/>
      <c r="E49" s="595"/>
      <c r="F49" s="595"/>
      <c r="G49" s="596"/>
      <c r="H49" s="597" t="str">
        <f t="shared" si="1"/>
        <v>  </v>
      </c>
    </row>
    <row r="50" ht="20.1" customHeight="1" spans="1:8">
      <c r="A50" s="575"/>
      <c r="B50" s="593" t="s">
        <v>463</v>
      </c>
      <c r="C50" s="594">
        <v>3040</v>
      </c>
      <c r="D50" s="595"/>
      <c r="E50" s="595"/>
      <c r="F50" s="595"/>
      <c r="G50" s="596"/>
      <c r="H50" s="597" t="str">
        <f t="shared" si="1"/>
        <v>  </v>
      </c>
    </row>
    <row r="51" ht="20.1" customHeight="1" spans="1:8">
      <c r="A51" s="575"/>
      <c r="B51" s="593" t="s">
        <v>464</v>
      </c>
      <c r="C51" s="594">
        <v>3041</v>
      </c>
      <c r="D51" s="595">
        <v>0</v>
      </c>
      <c r="E51" s="595"/>
      <c r="F51" s="595"/>
      <c r="G51" s="596">
        <v>0</v>
      </c>
      <c r="H51" s="597" t="str">
        <f t="shared" si="1"/>
        <v>  </v>
      </c>
    </row>
    <row r="52" ht="20.1" customHeight="1" spans="1:8">
      <c r="A52" s="575"/>
      <c r="B52" s="593" t="s">
        <v>465</v>
      </c>
      <c r="C52" s="594">
        <v>3042</v>
      </c>
      <c r="D52" s="595"/>
      <c r="E52" s="595"/>
      <c r="F52" s="595"/>
      <c r="G52" s="596"/>
      <c r="H52" s="597" t="str">
        <f t="shared" si="1"/>
        <v>  </v>
      </c>
    </row>
    <row r="53" ht="20.1" customHeight="1" spans="1:8">
      <c r="A53" s="575"/>
      <c r="B53" s="593" t="s">
        <v>470</v>
      </c>
      <c r="C53" s="594">
        <v>3043</v>
      </c>
      <c r="D53" s="595"/>
      <c r="E53" s="595"/>
      <c r="F53" s="595"/>
      <c r="G53" s="596"/>
      <c r="H53" s="597" t="str">
        <f t="shared" si="1"/>
        <v>  </v>
      </c>
    </row>
    <row r="54" ht="20.1" customHeight="1" spans="1:8">
      <c r="A54" s="575"/>
      <c r="B54" s="593" t="s">
        <v>471</v>
      </c>
      <c r="C54" s="594">
        <v>3044</v>
      </c>
      <c r="D54" s="595"/>
      <c r="E54" s="595"/>
      <c r="F54" s="595"/>
      <c r="G54" s="596"/>
      <c r="H54" s="597" t="str">
        <f t="shared" si="1"/>
        <v>  </v>
      </c>
    </row>
    <row r="55" ht="20.1" customHeight="1" spans="1:8">
      <c r="A55" s="575"/>
      <c r="B55" s="593" t="s">
        <v>472</v>
      </c>
      <c r="C55" s="594">
        <v>3045</v>
      </c>
      <c r="D55" s="595"/>
      <c r="E55" s="595"/>
      <c r="F55" s="595"/>
      <c r="G55" s="596"/>
      <c r="H55" s="597" t="str">
        <f t="shared" si="1"/>
        <v>  </v>
      </c>
    </row>
    <row r="56" ht="20.1" customHeight="1" spans="1:8">
      <c r="A56" s="575"/>
      <c r="B56" s="593" t="s">
        <v>473</v>
      </c>
      <c r="C56" s="594">
        <v>3046</v>
      </c>
      <c r="D56" s="595">
        <v>0</v>
      </c>
      <c r="E56" s="595">
        <f>E39-E47</f>
        <v>0</v>
      </c>
      <c r="F56" s="595">
        <f>F39-F47</f>
        <v>0</v>
      </c>
      <c r="G56" s="596">
        <v>0</v>
      </c>
      <c r="H56" s="597" t="str">
        <f t="shared" si="1"/>
        <v>  </v>
      </c>
    </row>
    <row r="57" ht="20.1" customHeight="1" spans="1:8">
      <c r="A57" s="575"/>
      <c r="B57" s="593" t="s">
        <v>474</v>
      </c>
      <c r="C57" s="594">
        <v>3047</v>
      </c>
      <c r="D57" s="595">
        <v>0</v>
      </c>
      <c r="E57" s="595">
        <f>E47-E39</f>
        <v>0</v>
      </c>
      <c r="F57" s="595">
        <f>F47-F39</f>
        <v>0</v>
      </c>
      <c r="G57" s="596">
        <f>G47-G39</f>
        <v>0</v>
      </c>
      <c r="H57" s="597" t="str">
        <f t="shared" si="1"/>
        <v>  </v>
      </c>
    </row>
    <row r="58" ht="20.1" customHeight="1" spans="1:8">
      <c r="A58" s="575"/>
      <c r="B58" s="599" t="s">
        <v>475</v>
      </c>
      <c r="C58" s="594">
        <v>3048</v>
      </c>
      <c r="D58" s="595">
        <f>SUM(D9+D26+D39)</f>
        <v>632383</v>
      </c>
      <c r="E58" s="595">
        <f>E9+E26+E39</f>
        <v>429112</v>
      </c>
      <c r="F58" s="595">
        <f>F9+F26+F39</f>
        <v>429112</v>
      </c>
      <c r="G58" s="596">
        <f>SUM(G9+G26+G39)</f>
        <v>424408</v>
      </c>
      <c r="H58" s="597">
        <f t="shared" si="1"/>
        <v>0.989037826954268</v>
      </c>
    </row>
    <row r="59" ht="20.1" customHeight="1" spans="1:8">
      <c r="A59" s="575"/>
      <c r="B59" s="599" t="s">
        <v>476</v>
      </c>
      <c r="C59" s="594">
        <v>3049</v>
      </c>
      <c r="D59" s="595">
        <f>SUM(D14+D32+D47)</f>
        <v>596452</v>
      </c>
      <c r="E59" s="595">
        <f>E14+E32+E47</f>
        <v>418160</v>
      </c>
      <c r="F59" s="595">
        <f>F14+F32+F47</f>
        <v>418160</v>
      </c>
      <c r="G59" s="596">
        <f t="shared" ref="G59" si="5">SUM(G14+G32+G47)</f>
        <v>419223</v>
      </c>
      <c r="H59" s="597">
        <f t="shared" si="1"/>
        <v>1.00254208915248</v>
      </c>
    </row>
    <row r="60" ht="20.1" customHeight="1" spans="1:8">
      <c r="A60" s="575"/>
      <c r="B60" s="588" t="s">
        <v>477</v>
      </c>
      <c r="C60" s="589">
        <v>3050</v>
      </c>
      <c r="D60" s="590">
        <f>D58-D59</f>
        <v>35931</v>
      </c>
      <c r="E60" s="590">
        <f>E58-E59</f>
        <v>10952</v>
      </c>
      <c r="F60" s="590">
        <f>F58-F59</f>
        <v>10952</v>
      </c>
      <c r="G60" s="591">
        <v>5185</v>
      </c>
      <c r="H60" s="592">
        <f t="shared" si="1"/>
        <v>0.473429510591673</v>
      </c>
    </row>
    <row r="61" ht="20.1" customHeight="1" spans="1:8">
      <c r="A61" s="575"/>
      <c r="B61" s="588" t="s">
        <v>478</v>
      </c>
      <c r="C61" s="589">
        <v>3051</v>
      </c>
      <c r="D61" s="590"/>
      <c r="E61" s="590"/>
      <c r="F61" s="590"/>
      <c r="G61" s="591"/>
      <c r="H61" s="592" t="str">
        <f t="shared" si="1"/>
        <v>  </v>
      </c>
    </row>
    <row r="62" ht="20.1" customHeight="1" spans="1:8">
      <c r="A62" s="575"/>
      <c r="B62" s="588" t="s">
        <v>479</v>
      </c>
      <c r="C62" s="589">
        <v>3052</v>
      </c>
      <c r="D62" s="590">
        <v>292</v>
      </c>
      <c r="E62" s="590">
        <v>15000</v>
      </c>
      <c r="F62" s="590">
        <v>15000</v>
      </c>
      <c r="G62" s="591">
        <v>38300</v>
      </c>
      <c r="H62" s="592">
        <f t="shared" si="1"/>
        <v>2.55333333333333</v>
      </c>
    </row>
    <row r="63" ht="24" customHeight="1" spans="1:8">
      <c r="A63" s="575"/>
      <c r="B63" s="599" t="s">
        <v>480</v>
      </c>
      <c r="C63" s="594">
        <v>3053</v>
      </c>
      <c r="D63" s="595" t="s">
        <v>481</v>
      </c>
      <c r="E63" s="595"/>
      <c r="F63" s="595"/>
      <c r="G63" s="596"/>
      <c r="H63" s="597" t="str">
        <f t="shared" si="1"/>
        <v>  </v>
      </c>
    </row>
    <row r="64" ht="24" customHeight="1" spans="1:8">
      <c r="A64" s="575"/>
      <c r="B64" s="599" t="s">
        <v>482</v>
      </c>
      <c r="C64" s="594">
        <v>3054</v>
      </c>
      <c r="D64" s="595"/>
      <c r="E64" s="595"/>
      <c r="F64" s="595"/>
      <c r="G64" s="596"/>
      <c r="H64" s="597" t="str">
        <f t="shared" si="1"/>
        <v>  </v>
      </c>
    </row>
    <row r="65" ht="20.1" customHeight="1" spans="2:8">
      <c r="B65" s="600" t="s">
        <v>483</v>
      </c>
      <c r="C65" s="601">
        <v>3055</v>
      </c>
      <c r="D65" s="602">
        <v>36223</v>
      </c>
      <c r="E65" s="602">
        <f>E60-E61+E62+E63-E64</f>
        <v>25952</v>
      </c>
      <c r="F65" s="602">
        <f>F60-F61+F62+F63-F64</f>
        <v>25952</v>
      </c>
      <c r="G65" s="591">
        <f>G60-G61+G62+G63-G64</f>
        <v>43485</v>
      </c>
      <c r="H65" s="603">
        <f t="shared" si="1"/>
        <v>1.67559340320592</v>
      </c>
    </row>
    <row r="66" ht="13.5" customHeight="1" spans="2:8">
      <c r="B66" s="604" t="s">
        <v>484</v>
      </c>
      <c r="C66" s="605"/>
      <c r="D66" s="606"/>
      <c r="E66" s="606"/>
      <c r="F66" s="606"/>
      <c r="G66" s="607"/>
      <c r="H66" s="608" t="str">
        <f t="shared" si="1"/>
        <v>  </v>
      </c>
    </row>
    <row r="67" spans="2:8">
      <c r="B67" s="431"/>
      <c r="F67" s="166"/>
      <c r="H67" s="609" t="str">
        <f t="shared" ref="H67:H73" si="6">IFERROR(G67/F67,"  ")</f>
        <v>  </v>
      </c>
    </row>
    <row r="68" spans="2:8">
      <c r="B68" s="1" t="s">
        <v>107</v>
      </c>
      <c r="F68" s="166"/>
      <c r="H68" s="609" t="str">
        <f t="shared" si="6"/>
        <v>  </v>
      </c>
    </row>
    <row r="69" spans="6:8">
      <c r="F69" s="166"/>
      <c r="H69" s="609" t="str">
        <f t="shared" si="6"/>
        <v>  </v>
      </c>
    </row>
    <row r="70" spans="6:8">
      <c r="F70" s="166"/>
      <c r="H70" s="609" t="str">
        <f t="shared" si="6"/>
        <v>  </v>
      </c>
    </row>
    <row r="71" spans="6:8">
      <c r="F71" s="166"/>
      <c r="H71" s="609" t="str">
        <f t="shared" si="6"/>
        <v>  </v>
      </c>
    </row>
    <row r="72" spans="6:8">
      <c r="F72" s="166"/>
      <c r="H72" s="609" t="str">
        <f t="shared" si="6"/>
        <v>  </v>
      </c>
    </row>
    <row r="73" spans="6:8">
      <c r="F73" s="166"/>
      <c r="H73" s="609" t="str">
        <f t="shared" si="6"/>
        <v>  </v>
      </c>
    </row>
    <row r="74" spans="6:8">
      <c r="F74" s="166"/>
      <c r="H74" s="609" t="str">
        <f t="shared" ref="H74:H137" si="7">IFERROR(G74/F74,"  ")</f>
        <v>  </v>
      </c>
    </row>
    <row r="75" spans="6:8">
      <c r="F75" s="166"/>
      <c r="H75" s="609" t="str">
        <f t="shared" si="7"/>
        <v>  </v>
      </c>
    </row>
    <row r="76" spans="6:8">
      <c r="F76" s="166"/>
      <c r="H76" s="609" t="str">
        <f t="shared" si="7"/>
        <v>  </v>
      </c>
    </row>
    <row r="77" spans="6:8">
      <c r="F77" s="166"/>
      <c r="H77" s="609" t="str">
        <f t="shared" si="7"/>
        <v>  </v>
      </c>
    </row>
    <row r="78" spans="6:8">
      <c r="F78" s="166"/>
      <c r="H78" s="609" t="str">
        <f t="shared" si="7"/>
        <v>  </v>
      </c>
    </row>
    <row r="79" spans="6:8">
      <c r="F79" s="166"/>
      <c r="H79" s="609" t="str">
        <f t="shared" si="7"/>
        <v>  </v>
      </c>
    </row>
    <row r="80" spans="6:8">
      <c r="F80" s="166"/>
      <c r="H80" s="609" t="str">
        <f t="shared" si="7"/>
        <v>  </v>
      </c>
    </row>
    <row r="81" spans="6:8">
      <c r="F81" s="166"/>
      <c r="H81" s="609" t="str">
        <f t="shared" si="7"/>
        <v>  </v>
      </c>
    </row>
    <row r="82" spans="6:8">
      <c r="F82" s="166"/>
      <c r="H82" s="609" t="str">
        <f t="shared" si="7"/>
        <v>  </v>
      </c>
    </row>
    <row r="83" spans="6:8">
      <c r="F83" s="166"/>
      <c r="H83" s="609" t="str">
        <f t="shared" si="7"/>
        <v>  </v>
      </c>
    </row>
    <row r="84" spans="6:8">
      <c r="F84" s="166"/>
      <c r="H84" s="609" t="str">
        <f t="shared" si="7"/>
        <v>  </v>
      </c>
    </row>
    <row r="85" spans="6:8">
      <c r="F85" s="166"/>
      <c r="H85" s="609" t="str">
        <f t="shared" si="7"/>
        <v>  </v>
      </c>
    </row>
    <row r="86" spans="6:8">
      <c r="F86" s="166"/>
      <c r="H86" s="609" t="str">
        <f t="shared" si="7"/>
        <v>  </v>
      </c>
    </row>
    <row r="87" spans="6:8">
      <c r="F87" s="166"/>
      <c r="H87" s="609" t="str">
        <f t="shared" si="7"/>
        <v>  </v>
      </c>
    </row>
    <row r="88" spans="6:8">
      <c r="F88" s="166"/>
      <c r="H88" s="609" t="str">
        <f t="shared" si="7"/>
        <v>  </v>
      </c>
    </row>
    <row r="89" spans="6:8">
      <c r="F89" s="166"/>
      <c r="H89" s="609" t="str">
        <f t="shared" si="7"/>
        <v>  </v>
      </c>
    </row>
    <row r="90" spans="6:8">
      <c r="F90" s="166"/>
      <c r="H90" s="609" t="str">
        <f t="shared" si="7"/>
        <v>  </v>
      </c>
    </row>
    <row r="91" spans="6:8">
      <c r="F91" s="166"/>
      <c r="H91" s="609" t="str">
        <f t="shared" si="7"/>
        <v>  </v>
      </c>
    </row>
    <row r="92" spans="6:8">
      <c r="F92" s="166"/>
      <c r="H92" s="609" t="str">
        <f t="shared" si="7"/>
        <v>  </v>
      </c>
    </row>
    <row r="93" spans="6:8">
      <c r="F93" s="166"/>
      <c r="H93" s="609" t="str">
        <f t="shared" si="7"/>
        <v>  </v>
      </c>
    </row>
    <row r="94" spans="6:8">
      <c r="F94" s="166"/>
      <c r="H94" s="609" t="str">
        <f t="shared" si="7"/>
        <v>  </v>
      </c>
    </row>
    <row r="95" spans="6:8">
      <c r="F95" s="166"/>
      <c r="H95" s="609" t="str">
        <f t="shared" si="7"/>
        <v>  </v>
      </c>
    </row>
    <row r="96" spans="6:8">
      <c r="F96" s="166"/>
      <c r="H96" s="609" t="str">
        <f t="shared" si="7"/>
        <v>  </v>
      </c>
    </row>
    <row r="97" spans="6:8">
      <c r="F97" s="166"/>
      <c r="H97" s="609" t="str">
        <f t="shared" si="7"/>
        <v>  </v>
      </c>
    </row>
    <row r="98" spans="6:8">
      <c r="F98" s="166"/>
      <c r="H98" s="609" t="str">
        <f t="shared" si="7"/>
        <v>  </v>
      </c>
    </row>
    <row r="99" spans="6:8">
      <c r="F99" s="166"/>
      <c r="H99" s="609" t="str">
        <f t="shared" si="7"/>
        <v>  </v>
      </c>
    </row>
    <row r="100" spans="6:8">
      <c r="F100" s="166"/>
      <c r="H100" s="609" t="str">
        <f t="shared" si="7"/>
        <v>  </v>
      </c>
    </row>
    <row r="101" spans="6:8">
      <c r="F101" s="166"/>
      <c r="H101" s="609" t="str">
        <f t="shared" si="7"/>
        <v>  </v>
      </c>
    </row>
    <row r="102" spans="6:8">
      <c r="F102" s="166"/>
      <c r="H102" s="609" t="str">
        <f t="shared" si="7"/>
        <v>  </v>
      </c>
    </row>
    <row r="103" spans="6:8">
      <c r="F103" s="166"/>
      <c r="H103" s="609" t="str">
        <f t="shared" si="7"/>
        <v>  </v>
      </c>
    </row>
    <row r="104" spans="6:8">
      <c r="F104" s="166"/>
      <c r="H104" s="609" t="str">
        <f t="shared" si="7"/>
        <v>  </v>
      </c>
    </row>
    <row r="105" spans="6:8">
      <c r="F105" s="166"/>
      <c r="H105" s="609" t="str">
        <f t="shared" si="7"/>
        <v>  </v>
      </c>
    </row>
    <row r="106" spans="6:8">
      <c r="F106" s="166"/>
      <c r="H106" s="609" t="str">
        <f t="shared" si="7"/>
        <v>  </v>
      </c>
    </row>
    <row r="107" spans="6:8">
      <c r="F107" s="166"/>
      <c r="H107" s="609" t="str">
        <f t="shared" si="7"/>
        <v>  </v>
      </c>
    </row>
    <row r="108" spans="6:8">
      <c r="F108" s="166"/>
      <c r="H108" s="609" t="str">
        <f t="shared" si="7"/>
        <v>  </v>
      </c>
    </row>
    <row r="109" spans="6:8">
      <c r="F109" s="166"/>
      <c r="H109" s="609" t="str">
        <f t="shared" si="7"/>
        <v>  </v>
      </c>
    </row>
    <row r="110" spans="6:8">
      <c r="F110" s="166"/>
      <c r="H110" s="609" t="str">
        <f t="shared" si="7"/>
        <v>  </v>
      </c>
    </row>
    <row r="111" spans="6:8">
      <c r="F111" s="166"/>
      <c r="H111" s="609" t="str">
        <f t="shared" si="7"/>
        <v>  </v>
      </c>
    </row>
    <row r="112" spans="6:8">
      <c r="F112" s="166"/>
      <c r="H112" s="609" t="str">
        <f t="shared" si="7"/>
        <v>  </v>
      </c>
    </row>
    <row r="113" spans="6:8">
      <c r="F113" s="166"/>
      <c r="H113" s="609" t="str">
        <f t="shared" si="7"/>
        <v>  </v>
      </c>
    </row>
    <row r="114" spans="6:8">
      <c r="F114" s="166"/>
      <c r="H114" s="609" t="str">
        <f t="shared" si="7"/>
        <v>  </v>
      </c>
    </row>
    <row r="115" spans="6:8">
      <c r="F115" s="166"/>
      <c r="H115" s="609" t="str">
        <f t="shared" si="7"/>
        <v>  </v>
      </c>
    </row>
    <row r="116" spans="6:8">
      <c r="F116" s="166"/>
      <c r="H116" s="609" t="str">
        <f t="shared" si="7"/>
        <v>  </v>
      </c>
    </row>
    <row r="117" spans="6:8">
      <c r="F117" s="166"/>
      <c r="H117" s="609" t="str">
        <f t="shared" si="7"/>
        <v>  </v>
      </c>
    </row>
    <row r="118" spans="6:8">
      <c r="F118" s="166"/>
      <c r="H118" s="609" t="str">
        <f t="shared" si="7"/>
        <v>  </v>
      </c>
    </row>
    <row r="119" spans="6:8">
      <c r="F119" s="166"/>
      <c r="H119" s="609" t="str">
        <f t="shared" si="7"/>
        <v>  </v>
      </c>
    </row>
    <row r="120" spans="6:8">
      <c r="F120" s="166"/>
      <c r="H120" s="609" t="str">
        <f t="shared" si="7"/>
        <v>  </v>
      </c>
    </row>
    <row r="121" spans="6:8">
      <c r="F121" s="166"/>
      <c r="H121" s="609" t="str">
        <f t="shared" si="7"/>
        <v>  </v>
      </c>
    </row>
    <row r="122" spans="6:8">
      <c r="F122" s="166"/>
      <c r="H122" s="609" t="str">
        <f t="shared" si="7"/>
        <v>  </v>
      </c>
    </row>
    <row r="123" spans="8:8">
      <c r="H123" s="609" t="str">
        <f t="shared" si="7"/>
        <v>  </v>
      </c>
    </row>
    <row r="124" spans="8:8">
      <c r="H124" s="609" t="str">
        <f t="shared" si="7"/>
        <v>  </v>
      </c>
    </row>
    <row r="125" spans="8:8">
      <c r="H125" s="609" t="str">
        <f t="shared" si="7"/>
        <v>  </v>
      </c>
    </row>
    <row r="126" spans="8:8">
      <c r="H126" s="609" t="str">
        <f t="shared" si="7"/>
        <v>  </v>
      </c>
    </row>
    <row r="127" spans="8:8">
      <c r="H127" s="609" t="str">
        <f t="shared" si="7"/>
        <v>  </v>
      </c>
    </row>
    <row r="128" spans="8:8">
      <c r="H128" s="609" t="str">
        <f t="shared" si="7"/>
        <v>  </v>
      </c>
    </row>
    <row r="129" spans="8:8">
      <c r="H129" s="609" t="str">
        <f t="shared" si="7"/>
        <v>  </v>
      </c>
    </row>
    <row r="130" spans="8:8">
      <c r="H130" s="609" t="str">
        <f t="shared" si="7"/>
        <v>  </v>
      </c>
    </row>
    <row r="131" spans="8:8">
      <c r="H131" s="609" t="str">
        <f t="shared" si="7"/>
        <v>  </v>
      </c>
    </row>
    <row r="132" spans="8:8">
      <c r="H132" s="609" t="str">
        <f t="shared" si="7"/>
        <v>  </v>
      </c>
    </row>
    <row r="133" spans="8:8">
      <c r="H133" s="609" t="str">
        <f t="shared" si="7"/>
        <v>  </v>
      </c>
    </row>
    <row r="134" spans="8:8">
      <c r="H134" s="609" t="str">
        <f t="shared" si="7"/>
        <v>  </v>
      </c>
    </row>
    <row r="135" spans="8:8">
      <c r="H135" s="609" t="str">
        <f t="shared" si="7"/>
        <v>  </v>
      </c>
    </row>
    <row r="136" spans="8:8">
      <c r="H136" s="609" t="str">
        <f t="shared" si="7"/>
        <v>  </v>
      </c>
    </row>
    <row r="137" spans="8:8">
      <c r="H137" s="609" t="str">
        <f t="shared" si="7"/>
        <v>  </v>
      </c>
    </row>
    <row r="138" spans="8:8">
      <c r="H138" s="609" t="str">
        <f t="shared" ref="H138:H144" si="8">IFERROR(G138/F138,"  ")</f>
        <v>  </v>
      </c>
    </row>
    <row r="139" spans="8:8">
      <c r="H139" s="609" t="str">
        <f t="shared" si="8"/>
        <v>  </v>
      </c>
    </row>
    <row r="140" spans="8:8">
      <c r="H140" s="609" t="str">
        <f t="shared" si="8"/>
        <v>  </v>
      </c>
    </row>
    <row r="141" spans="8:8">
      <c r="H141" s="609" t="str">
        <f t="shared" si="8"/>
        <v>  </v>
      </c>
    </row>
    <row r="142" spans="8:8">
      <c r="H142" s="609" t="str">
        <f t="shared" si="8"/>
        <v>  </v>
      </c>
    </row>
    <row r="143" spans="8:8">
      <c r="H143" s="609" t="str">
        <f t="shared" si="8"/>
        <v>  </v>
      </c>
    </row>
    <row r="144" spans="8:8">
      <c r="H144" s="609" t="str">
        <f t="shared" si="8"/>
        <v>  </v>
      </c>
    </row>
  </sheetData>
  <mergeCells count="24">
    <mergeCell ref="B2:H2"/>
    <mergeCell ref="B3:H3"/>
    <mergeCell ref="F5:G5"/>
    <mergeCell ref="B5:B6"/>
    <mergeCell ref="C5:C6"/>
    <mergeCell ref="C65:C66"/>
    <mergeCell ref="D5:D6"/>
    <mergeCell ref="D65:D66"/>
    <mergeCell ref="E5:E6"/>
    <mergeCell ref="E65:E66"/>
    <mergeCell ref="F65:F66"/>
    <mergeCell ref="G65:G66"/>
    <mergeCell ref="H5:H6"/>
    <mergeCell ref="H65:H66"/>
    <mergeCell ref="H78:H79"/>
    <mergeCell ref="H93:H94"/>
    <mergeCell ref="H95:H96"/>
    <mergeCell ref="H100:H101"/>
    <mergeCell ref="H112:H113"/>
    <mergeCell ref="H115:H116"/>
    <mergeCell ref="H125:H126"/>
    <mergeCell ref="H133:H134"/>
    <mergeCell ref="H140:H141"/>
    <mergeCell ref="H142:H143"/>
  </mergeCells>
  <pageMargins left="0.118110236220472" right="0.118110236220472" top="0.15748031496063" bottom="0.15748031496063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S57"/>
  <sheetViews>
    <sheetView showGridLines="0" zoomScale="75" zoomScaleNormal="75" topLeftCell="A31" workbookViewId="0">
      <selection activeCell="I49" sqref="I49"/>
    </sheetView>
  </sheetViews>
  <sheetFormatPr defaultColWidth="9" defaultRowHeight="15.75"/>
  <cols>
    <col min="1" max="1" width="2.85714285714286" style="119" customWidth="1"/>
    <col min="2" max="2" width="6.14285714285714" style="119" customWidth="1"/>
    <col min="3" max="3" width="75.7142857142857" style="119" customWidth="1"/>
    <col min="4" max="4" width="16.7142857142857" style="531" customWidth="1"/>
    <col min="5" max="6" width="16.7142857142857" style="119" customWidth="1"/>
    <col min="7" max="7" width="18.4285714285714" style="119" customWidth="1"/>
    <col min="8" max="9" width="16.7142857142857" style="119" customWidth="1"/>
    <col min="10" max="10" width="12.7142857142857" style="119" customWidth="1"/>
    <col min="11" max="11" width="13.4285714285714" style="119" customWidth="1"/>
    <col min="12" max="12" width="11.2857142857143" style="119" customWidth="1"/>
    <col min="13" max="13" width="12.4285714285714" style="119" customWidth="1"/>
    <col min="14" max="14" width="14.4285714285714" style="119" customWidth="1"/>
    <col min="15" max="15" width="15.1428571428571" style="119" customWidth="1"/>
    <col min="16" max="16" width="11.2857142857143" style="119" customWidth="1"/>
    <col min="17" max="17" width="13.1428571428571" style="119" customWidth="1"/>
    <col min="18" max="18" width="13" style="119" customWidth="1"/>
    <col min="19" max="19" width="14.1428571428571" style="119" customWidth="1"/>
    <col min="20" max="20" width="26.5714285714286" style="119" customWidth="1"/>
    <col min="21" max="16384" width="9.14285714285714" style="119"/>
  </cols>
  <sheetData>
    <row r="1" ht="18.75" spans="8:8">
      <c r="H1" s="221" t="s">
        <v>485</v>
      </c>
    </row>
    <row r="2" ht="21" spans="2:9">
      <c r="B2" s="532" t="s">
        <v>486</v>
      </c>
      <c r="C2" s="532"/>
      <c r="D2" s="532"/>
      <c r="E2" s="532"/>
      <c r="F2" s="532"/>
      <c r="G2" s="532"/>
      <c r="H2" s="532"/>
      <c r="I2" s="128"/>
    </row>
    <row r="3" ht="36.75" customHeight="1" spans="2:19">
      <c r="B3" s="533" t="s">
        <v>487</v>
      </c>
      <c r="C3" s="534" t="s">
        <v>488</v>
      </c>
      <c r="D3" s="261" t="s">
        <v>7</v>
      </c>
      <c r="E3" s="263" t="s">
        <v>8</v>
      </c>
      <c r="F3" s="272" t="s">
        <v>9</v>
      </c>
      <c r="G3" s="406"/>
      <c r="H3" s="261" t="s">
        <v>10</v>
      </c>
      <c r="I3" s="520"/>
      <c r="J3" s="335"/>
      <c r="K3" s="335"/>
      <c r="L3" s="520"/>
      <c r="M3" s="335"/>
      <c r="N3" s="520"/>
      <c r="O3" s="335"/>
      <c r="P3" s="520"/>
      <c r="Q3" s="335"/>
      <c r="R3" s="335"/>
      <c r="S3" s="335"/>
    </row>
    <row r="4" ht="43.5" customHeight="1" spans="2:19">
      <c r="B4" s="535"/>
      <c r="C4" s="536"/>
      <c r="D4" s="269"/>
      <c r="E4" s="267"/>
      <c r="F4" s="407" t="s">
        <v>11</v>
      </c>
      <c r="G4" s="537" t="s">
        <v>12</v>
      </c>
      <c r="H4" s="265"/>
      <c r="I4" s="520"/>
      <c r="J4" s="520"/>
      <c r="K4" s="520"/>
      <c r="L4" s="520"/>
      <c r="M4" s="520"/>
      <c r="N4" s="520"/>
      <c r="O4" s="335"/>
      <c r="P4" s="520"/>
      <c r="Q4" s="335"/>
      <c r="R4" s="335"/>
      <c r="S4" s="335"/>
    </row>
    <row r="5" s="118" customFormat="1" ht="35.25" customHeight="1" spans="2:8">
      <c r="B5" s="538" t="s">
        <v>489</v>
      </c>
      <c r="C5" s="539" t="s">
        <v>490</v>
      </c>
      <c r="D5" s="540">
        <v>128099980</v>
      </c>
      <c r="E5" s="541">
        <v>155250000</v>
      </c>
      <c r="F5" s="541">
        <v>155250000</v>
      </c>
      <c r="G5" s="542">
        <v>148590364</v>
      </c>
      <c r="H5" s="543">
        <f t="shared" ref="H5:H34" si="0">IFERROR(G5/F5,"  ")</f>
        <v>0.957103793880837</v>
      </c>
    </row>
    <row r="6" s="118" customFormat="1" ht="35.25" customHeight="1" spans="2:8">
      <c r="B6" s="544" t="s">
        <v>491</v>
      </c>
      <c r="C6" s="545" t="s">
        <v>492</v>
      </c>
      <c r="D6" s="546">
        <v>176728151</v>
      </c>
      <c r="E6" s="547">
        <v>214080000</v>
      </c>
      <c r="F6" s="547">
        <v>214080000</v>
      </c>
      <c r="G6" s="548">
        <v>205870705</v>
      </c>
      <c r="H6" s="549">
        <f t="shared" si="0"/>
        <v>0.961653143684604</v>
      </c>
    </row>
    <row r="7" s="118" customFormat="1" ht="35.25" customHeight="1" spans="2:8">
      <c r="B7" s="544" t="s">
        <v>493</v>
      </c>
      <c r="C7" s="545" t="s">
        <v>494</v>
      </c>
      <c r="D7" s="546">
        <v>203491534</v>
      </c>
      <c r="E7" s="547">
        <v>246513000</v>
      </c>
      <c r="F7" s="547">
        <v>246513000</v>
      </c>
      <c r="G7" s="548">
        <v>237780664</v>
      </c>
      <c r="H7" s="549">
        <f t="shared" si="0"/>
        <v>0.964576569998337</v>
      </c>
    </row>
    <row r="8" s="118" customFormat="1" ht="35.25" customHeight="1" spans="2:8">
      <c r="B8" s="544" t="s">
        <v>495</v>
      </c>
      <c r="C8" s="545" t="s">
        <v>496</v>
      </c>
      <c r="D8" s="546">
        <v>165</v>
      </c>
      <c r="E8" s="547">
        <v>171</v>
      </c>
      <c r="F8" s="547">
        <v>171</v>
      </c>
      <c r="G8" s="550">
        <v>176</v>
      </c>
      <c r="H8" s="549">
        <f t="shared" si="0"/>
        <v>1.02923976608187</v>
      </c>
    </row>
    <row r="9" s="118" customFormat="1" ht="35.25" customHeight="1" spans="2:8">
      <c r="B9" s="544" t="s">
        <v>497</v>
      </c>
      <c r="C9" s="551" t="s">
        <v>498</v>
      </c>
      <c r="D9" s="546">
        <v>152</v>
      </c>
      <c r="E9" s="547">
        <v>171</v>
      </c>
      <c r="F9" s="547">
        <v>171</v>
      </c>
      <c r="G9" s="550">
        <v>168</v>
      </c>
      <c r="H9" s="549">
        <f t="shared" si="0"/>
        <v>0.982456140350877</v>
      </c>
    </row>
    <row r="10" s="118" customFormat="1" ht="35.25" customHeight="1" spans="2:8">
      <c r="B10" s="544" t="s">
        <v>499</v>
      </c>
      <c r="C10" s="551" t="s">
        <v>500</v>
      </c>
      <c r="D10" s="546">
        <v>13</v>
      </c>
      <c r="E10" s="547"/>
      <c r="F10" s="547"/>
      <c r="G10" s="550">
        <v>8</v>
      </c>
      <c r="H10" s="549" t="str">
        <f t="shared" si="0"/>
        <v>  </v>
      </c>
    </row>
    <row r="11" s="118" customFormat="1" ht="35.25" customHeight="1" spans="2:8">
      <c r="B11" s="544" t="s">
        <v>501</v>
      </c>
      <c r="C11" s="552" t="s">
        <v>502</v>
      </c>
      <c r="D11" s="546"/>
      <c r="E11" s="547"/>
      <c r="F11" s="547"/>
      <c r="G11" s="548"/>
      <c r="H11" s="549" t="str">
        <f t="shared" si="0"/>
        <v>  </v>
      </c>
    </row>
    <row r="12" s="118" customFormat="1" ht="35.25" customHeight="1" spans="2:8">
      <c r="B12" s="544" t="s">
        <v>503</v>
      </c>
      <c r="C12" s="552" t="s">
        <v>504</v>
      </c>
      <c r="D12" s="363"/>
      <c r="E12" s="547"/>
      <c r="F12" s="547"/>
      <c r="G12" s="548"/>
      <c r="H12" s="549" t="str">
        <f t="shared" si="0"/>
        <v>  </v>
      </c>
    </row>
    <row r="13" s="118" customFormat="1" ht="35.25" customHeight="1" spans="2:8">
      <c r="B13" s="544" t="s">
        <v>505</v>
      </c>
      <c r="C13" s="552" t="s">
        <v>506</v>
      </c>
      <c r="D13" s="363"/>
      <c r="E13" s="547"/>
      <c r="F13" s="547"/>
      <c r="G13" s="548"/>
      <c r="H13" s="549" t="str">
        <f t="shared" si="0"/>
        <v>  </v>
      </c>
    </row>
    <row r="14" s="118" customFormat="1" ht="35.25" customHeight="1" spans="2:8">
      <c r="B14" s="544" t="s">
        <v>507</v>
      </c>
      <c r="C14" s="552" t="s">
        <v>508</v>
      </c>
      <c r="D14" s="363"/>
      <c r="E14" s="547"/>
      <c r="F14" s="547"/>
      <c r="G14" s="548"/>
      <c r="H14" s="549" t="str">
        <f t="shared" si="0"/>
        <v>  </v>
      </c>
    </row>
    <row r="15" s="118" customFormat="1" ht="35.25" customHeight="1" spans="2:8">
      <c r="B15" s="544" t="s">
        <v>509</v>
      </c>
      <c r="C15" s="545" t="s">
        <v>510</v>
      </c>
      <c r="D15" s="363">
        <v>16360735</v>
      </c>
      <c r="E15" s="547">
        <v>19000000</v>
      </c>
      <c r="F15" s="547">
        <v>19000000</v>
      </c>
      <c r="G15" s="548">
        <v>17207219</v>
      </c>
      <c r="H15" s="549">
        <f t="shared" si="0"/>
        <v>0.905643105263158</v>
      </c>
    </row>
    <row r="16" s="118" customFormat="1" ht="35.25" customHeight="1" spans="2:8">
      <c r="B16" s="544" t="s">
        <v>511</v>
      </c>
      <c r="C16" s="545" t="s">
        <v>512</v>
      </c>
      <c r="D16" s="546">
        <v>15</v>
      </c>
      <c r="E16" s="547">
        <v>17</v>
      </c>
      <c r="F16" s="547">
        <v>17</v>
      </c>
      <c r="G16" s="548">
        <v>15</v>
      </c>
      <c r="H16" s="549">
        <f t="shared" si="0"/>
        <v>0.882352941176471</v>
      </c>
    </row>
    <row r="17" s="118" customFormat="1" ht="35.25" customHeight="1" spans="2:8">
      <c r="B17" s="544" t="s">
        <v>513</v>
      </c>
      <c r="C17" s="545" t="s">
        <v>514</v>
      </c>
      <c r="D17" s="546">
        <v>18460911</v>
      </c>
      <c r="E17" s="547">
        <v>19000000</v>
      </c>
      <c r="F17" s="547">
        <v>19000000</v>
      </c>
      <c r="G17" s="548">
        <v>17007213</v>
      </c>
      <c r="H17" s="549">
        <f t="shared" si="0"/>
        <v>0.895116473684211</v>
      </c>
    </row>
    <row r="18" s="118" customFormat="1" ht="35.25" customHeight="1" spans="2:8">
      <c r="B18" s="544" t="s">
        <v>515</v>
      </c>
      <c r="C18" s="552" t="s">
        <v>516</v>
      </c>
      <c r="D18" s="546">
        <v>90</v>
      </c>
      <c r="E18" s="547">
        <v>100</v>
      </c>
      <c r="F18" s="547">
        <v>100</v>
      </c>
      <c r="G18" s="548">
        <v>75</v>
      </c>
      <c r="H18" s="549">
        <f t="shared" si="0"/>
        <v>0.75</v>
      </c>
    </row>
    <row r="19" s="118" customFormat="1" ht="35.25" customHeight="1" spans="2:8">
      <c r="B19" s="544" t="s">
        <v>517</v>
      </c>
      <c r="C19" s="545" t="s">
        <v>518</v>
      </c>
      <c r="D19" s="546"/>
      <c r="E19" s="547"/>
      <c r="F19" s="547"/>
      <c r="G19" s="548"/>
      <c r="H19" s="549" t="str">
        <f t="shared" si="0"/>
        <v>  </v>
      </c>
    </row>
    <row r="20" s="118" customFormat="1" ht="35.25" customHeight="1" spans="2:8">
      <c r="B20" s="544" t="s">
        <v>519</v>
      </c>
      <c r="C20" s="545" t="s">
        <v>520</v>
      </c>
      <c r="D20" s="546"/>
      <c r="E20" s="547"/>
      <c r="F20" s="547"/>
      <c r="G20" s="548"/>
      <c r="H20" s="549" t="str">
        <f t="shared" si="0"/>
        <v>  </v>
      </c>
    </row>
    <row r="21" s="118" customFormat="1" ht="35.25" customHeight="1" spans="2:8">
      <c r="B21" s="544" t="s">
        <v>521</v>
      </c>
      <c r="C21" s="545" t="s">
        <v>522</v>
      </c>
      <c r="D21" s="546"/>
      <c r="E21" s="547"/>
      <c r="F21" s="547"/>
      <c r="G21" s="548"/>
      <c r="H21" s="549" t="str">
        <f t="shared" si="0"/>
        <v>  </v>
      </c>
    </row>
    <row r="22" s="118" customFormat="1" ht="35.25" customHeight="1" spans="2:8">
      <c r="B22" s="544" t="s">
        <v>523</v>
      </c>
      <c r="C22" s="545" t="s">
        <v>524</v>
      </c>
      <c r="D22" s="546"/>
      <c r="E22" s="547"/>
      <c r="F22" s="547"/>
      <c r="G22" s="548"/>
      <c r="H22" s="549" t="str">
        <f t="shared" si="0"/>
        <v>  </v>
      </c>
    </row>
    <row r="23" s="118" customFormat="1" ht="35.25" customHeight="1" spans="2:8">
      <c r="B23" s="544" t="s">
        <v>525</v>
      </c>
      <c r="C23" s="545" t="s">
        <v>526</v>
      </c>
      <c r="D23" s="546"/>
      <c r="E23" s="547"/>
      <c r="F23" s="547"/>
      <c r="G23" s="548"/>
      <c r="H23" s="549" t="str">
        <f t="shared" si="0"/>
        <v>  </v>
      </c>
    </row>
    <row r="24" s="118" customFormat="1" ht="35.25" customHeight="1" spans="2:8">
      <c r="B24" s="544" t="s">
        <v>527</v>
      </c>
      <c r="C24" s="545" t="s">
        <v>528</v>
      </c>
      <c r="D24" s="546"/>
      <c r="E24" s="547"/>
      <c r="F24" s="547"/>
      <c r="G24" s="548"/>
      <c r="H24" s="549" t="str">
        <f t="shared" si="0"/>
        <v>  </v>
      </c>
    </row>
    <row r="25" s="118" customFormat="1" ht="35.25" customHeight="1" spans="2:8">
      <c r="B25" s="544" t="s">
        <v>529</v>
      </c>
      <c r="C25" s="545" t="s">
        <v>530</v>
      </c>
      <c r="D25" s="546">
        <v>6876439</v>
      </c>
      <c r="E25" s="547">
        <v>7500000</v>
      </c>
      <c r="F25" s="547">
        <v>7500000</v>
      </c>
      <c r="G25" s="548">
        <v>7201278</v>
      </c>
      <c r="H25" s="549">
        <f t="shared" si="0"/>
        <v>0.9601704</v>
      </c>
    </row>
    <row r="26" s="118" customFormat="1" ht="35.25" customHeight="1" spans="2:8">
      <c r="B26" s="544" t="s">
        <v>531</v>
      </c>
      <c r="C26" s="545" t="s">
        <v>532</v>
      </c>
      <c r="D26" s="546">
        <v>190500</v>
      </c>
      <c r="E26" s="547">
        <v>300000</v>
      </c>
      <c r="F26" s="547">
        <v>300000</v>
      </c>
      <c r="G26" s="548">
        <v>184057</v>
      </c>
      <c r="H26" s="549">
        <f t="shared" si="0"/>
        <v>0.613523333333333</v>
      </c>
    </row>
    <row r="27" s="530" customFormat="1" ht="35.25" customHeight="1" spans="2:8">
      <c r="B27" s="544" t="s">
        <v>533</v>
      </c>
      <c r="C27" s="545" t="s">
        <v>534</v>
      </c>
      <c r="D27" s="546">
        <v>21980</v>
      </c>
      <c r="E27" s="547">
        <v>150000</v>
      </c>
      <c r="F27" s="547">
        <v>150000</v>
      </c>
      <c r="G27" s="548">
        <v>47200</v>
      </c>
      <c r="H27" s="549">
        <f t="shared" si="0"/>
        <v>0.314666666666667</v>
      </c>
    </row>
    <row r="28" s="118" customFormat="1" ht="35.25" customHeight="1" spans="2:8">
      <c r="B28" s="544" t="s">
        <v>535</v>
      </c>
      <c r="C28" s="545" t="s">
        <v>536</v>
      </c>
      <c r="D28" s="546">
        <v>797992.93</v>
      </c>
      <c r="E28" s="547">
        <v>3500000</v>
      </c>
      <c r="F28" s="547">
        <v>3500000</v>
      </c>
      <c r="G28" s="548">
        <v>574373</v>
      </c>
      <c r="H28" s="549">
        <f t="shared" si="0"/>
        <v>0.164106571428571</v>
      </c>
    </row>
    <row r="29" s="118" customFormat="1" ht="35.25" customHeight="1" spans="2:8">
      <c r="B29" s="544" t="s">
        <v>537</v>
      </c>
      <c r="C29" s="545" t="s">
        <v>538</v>
      </c>
      <c r="D29" s="546">
        <v>11</v>
      </c>
      <c r="E29" s="547">
        <v>8</v>
      </c>
      <c r="F29" s="547">
        <v>8</v>
      </c>
      <c r="G29" s="548">
        <v>6</v>
      </c>
      <c r="H29" s="549">
        <f t="shared" si="0"/>
        <v>0.75</v>
      </c>
    </row>
    <row r="30" s="118" customFormat="1" ht="35.25" customHeight="1" spans="2:8">
      <c r="B30" s="544" t="s">
        <v>539</v>
      </c>
      <c r="C30" s="545" t="s">
        <v>540</v>
      </c>
      <c r="D30" s="546">
        <v>1751623.4</v>
      </c>
      <c r="E30" s="547">
        <v>1800000</v>
      </c>
      <c r="F30" s="547">
        <v>1800000</v>
      </c>
      <c r="G30" s="548">
        <v>1645296</v>
      </c>
      <c r="H30" s="549">
        <f t="shared" si="0"/>
        <v>0.914053333333333</v>
      </c>
    </row>
    <row r="31" s="118" customFormat="1" ht="35.25" customHeight="1" spans="2:8">
      <c r="B31" s="544" t="s">
        <v>541</v>
      </c>
      <c r="C31" s="545" t="s">
        <v>538</v>
      </c>
      <c r="D31" s="546">
        <v>13</v>
      </c>
      <c r="E31" s="547">
        <v>10</v>
      </c>
      <c r="F31" s="547">
        <v>10</v>
      </c>
      <c r="G31" s="548">
        <v>10</v>
      </c>
      <c r="H31" s="549">
        <f t="shared" si="0"/>
        <v>1</v>
      </c>
    </row>
    <row r="32" s="118" customFormat="1" ht="35.25" customHeight="1" spans="2:8">
      <c r="B32" s="544" t="s">
        <v>542</v>
      </c>
      <c r="C32" s="545" t="s">
        <v>543</v>
      </c>
      <c r="D32" s="546"/>
      <c r="E32" s="547"/>
      <c r="F32" s="547"/>
      <c r="G32" s="548"/>
      <c r="H32" s="549" t="str">
        <f t="shared" si="0"/>
        <v>  </v>
      </c>
    </row>
    <row r="33" s="118" customFormat="1" ht="35.25" customHeight="1" spans="2:8">
      <c r="B33" s="544" t="s">
        <v>544</v>
      </c>
      <c r="C33" s="545" t="s">
        <v>545</v>
      </c>
      <c r="D33" s="546">
        <v>275593</v>
      </c>
      <c r="E33" s="547">
        <v>1500000</v>
      </c>
      <c r="F33" s="547">
        <v>1500000</v>
      </c>
      <c r="G33" s="548">
        <v>78670</v>
      </c>
      <c r="H33" s="549">
        <f t="shared" si="0"/>
        <v>0.0524466666666667</v>
      </c>
    </row>
    <row r="34" s="118" customFormat="1" ht="35.25" customHeight="1" spans="2:8">
      <c r="B34" s="544" t="s">
        <v>546</v>
      </c>
      <c r="C34" s="545" t="s">
        <v>547</v>
      </c>
      <c r="D34" s="546"/>
      <c r="E34" s="547"/>
      <c r="F34" s="547"/>
      <c r="G34" s="548"/>
      <c r="H34" s="549" t="str">
        <f t="shared" si="0"/>
        <v>  </v>
      </c>
    </row>
    <row r="35" s="118" customFormat="1" ht="35.25" customHeight="1" spans="2:8">
      <c r="B35" s="544" t="s">
        <v>548</v>
      </c>
      <c r="C35" s="545" t="s">
        <v>549</v>
      </c>
      <c r="D35" s="546">
        <v>135000</v>
      </c>
      <c r="E35" s="547">
        <v>400000</v>
      </c>
      <c r="F35" s="547">
        <v>400000</v>
      </c>
      <c r="G35" s="548">
        <v>406000</v>
      </c>
      <c r="H35" s="549">
        <f t="shared" ref="H35:H38" si="1">IFERROR(G35/F35,"  ")</f>
        <v>1.015</v>
      </c>
    </row>
    <row r="36" s="118" customFormat="1" ht="35.25" customHeight="1" spans="2:8">
      <c r="B36" s="544" t="s">
        <v>550</v>
      </c>
      <c r="C36" s="545" t="s">
        <v>551</v>
      </c>
      <c r="D36" s="553">
        <v>366283</v>
      </c>
      <c r="E36" s="554">
        <v>2490000</v>
      </c>
      <c r="F36" s="554">
        <v>2490000</v>
      </c>
      <c r="G36" s="548">
        <v>368350</v>
      </c>
      <c r="H36" s="549">
        <f t="shared" si="1"/>
        <v>0.147931726907631</v>
      </c>
    </row>
    <row r="37" s="118" customFormat="1" ht="35.25" customHeight="1" spans="2:8">
      <c r="B37" s="538" t="s">
        <v>552</v>
      </c>
      <c r="C37" s="539" t="s">
        <v>553</v>
      </c>
      <c r="D37" s="546">
        <v>7926447.1</v>
      </c>
      <c r="E37" s="555">
        <v>8800000</v>
      </c>
      <c r="F37" s="555">
        <v>8800000</v>
      </c>
      <c r="G37" s="548">
        <v>7942001</v>
      </c>
      <c r="H37" s="549">
        <f t="shared" si="1"/>
        <v>0.902500113636364</v>
      </c>
    </row>
    <row r="38" s="118" customFormat="1" ht="35.25" customHeight="1" spans="2:8">
      <c r="B38" s="556" t="s">
        <v>550</v>
      </c>
      <c r="C38" s="557" t="s">
        <v>538</v>
      </c>
      <c r="D38" s="558">
        <v>170</v>
      </c>
      <c r="E38" s="559">
        <v>171</v>
      </c>
      <c r="F38" s="559">
        <v>171</v>
      </c>
      <c r="G38" s="560">
        <v>171</v>
      </c>
      <c r="H38" s="561">
        <f t="shared" si="1"/>
        <v>1</v>
      </c>
    </row>
    <row r="39" s="118" customFormat="1" ht="20.1" customHeight="1" spans="2:8">
      <c r="B39" s="133"/>
      <c r="C39" s="165" t="s">
        <v>107</v>
      </c>
      <c r="D39" s="562"/>
      <c r="E39" s="426"/>
      <c r="F39" s="432"/>
      <c r="G39" s="133"/>
      <c r="H39" s="133"/>
    </row>
    <row r="40" s="118" customFormat="1" ht="20.1" customHeight="1" spans="2:8">
      <c r="B40" s="133"/>
      <c r="C40" s="426" t="s">
        <v>554</v>
      </c>
      <c r="D40" s="562"/>
      <c r="E40" s="426"/>
      <c r="F40" s="432"/>
      <c r="G40" s="133"/>
      <c r="H40" s="133"/>
    </row>
    <row r="41" s="118" customFormat="1" ht="21" customHeight="1" spans="2:8">
      <c r="B41" s="133"/>
      <c r="C41" s="426"/>
      <c r="D41" s="426"/>
      <c r="E41" s="426"/>
      <c r="F41" s="426"/>
      <c r="G41" s="133"/>
      <c r="H41" s="133"/>
    </row>
    <row r="42" spans="1:8">
      <c r="A42" s="563"/>
      <c r="B42" s="563"/>
      <c r="C42" s="563"/>
      <c r="D42" s="563"/>
      <c r="E42" s="563"/>
      <c r="F42" s="563"/>
      <c r="G42" s="563"/>
      <c r="H42" s="563"/>
    </row>
    <row r="43" spans="1:8">
      <c r="A43" s="563"/>
      <c r="B43" s="563"/>
      <c r="C43" s="563"/>
      <c r="D43" s="563"/>
      <c r="E43" s="563"/>
      <c r="F43" s="563"/>
      <c r="G43" s="563"/>
      <c r="H43" s="563"/>
    </row>
    <row r="44" spans="1:8">
      <c r="A44" s="563"/>
      <c r="B44" s="563"/>
      <c r="C44" s="563"/>
      <c r="D44" s="563"/>
      <c r="E44" s="563"/>
      <c r="F44" s="563"/>
      <c r="G44" s="563"/>
      <c r="H44" s="563"/>
    </row>
    <row r="45" spans="1:8">
      <c r="A45" s="563"/>
      <c r="B45" s="563"/>
      <c r="C45" s="563"/>
      <c r="D45" s="563"/>
      <c r="E45" s="563"/>
      <c r="F45" s="563"/>
      <c r="G45" s="563"/>
      <c r="H45" s="563"/>
    </row>
    <row r="46" spans="1:8">
      <c r="A46" s="563"/>
      <c r="B46" s="563"/>
      <c r="C46" s="563"/>
      <c r="D46" s="563"/>
      <c r="E46" s="563"/>
      <c r="F46" s="563"/>
      <c r="G46" s="563"/>
      <c r="H46" s="563"/>
    </row>
    <row r="47" spans="2:8">
      <c r="B47" s="520"/>
      <c r="C47" s="209"/>
      <c r="D47" s="564"/>
      <c r="E47" s="209"/>
      <c r="F47" s="520"/>
      <c r="G47" s="520"/>
      <c r="H47" s="520"/>
    </row>
    <row r="48" spans="2:8">
      <c r="B48" s="520"/>
      <c r="C48" s="209"/>
      <c r="D48" s="564"/>
      <c r="E48" s="209"/>
      <c r="F48" s="520"/>
      <c r="G48" s="520"/>
      <c r="H48" s="520"/>
    </row>
    <row r="49" spans="2:8">
      <c r="B49" s="520"/>
      <c r="C49" s="209"/>
      <c r="D49" s="564"/>
      <c r="E49" s="209"/>
      <c r="F49" s="520"/>
      <c r="G49" s="520"/>
      <c r="H49" s="520"/>
    </row>
    <row r="50" spans="2:8">
      <c r="B50" s="520"/>
      <c r="C50" s="209"/>
      <c r="D50" s="564"/>
      <c r="E50" s="209"/>
      <c r="F50" s="520"/>
      <c r="G50" s="520"/>
      <c r="H50" s="520"/>
    </row>
    <row r="51" spans="2:8">
      <c r="B51" s="520"/>
      <c r="F51" s="520"/>
      <c r="G51" s="520"/>
      <c r="H51" s="520"/>
    </row>
    <row r="52" spans="2:8">
      <c r="B52" s="520"/>
      <c r="F52" s="520"/>
      <c r="G52" s="520"/>
      <c r="H52" s="520"/>
    </row>
    <row r="53" spans="2:8">
      <c r="B53" s="520"/>
      <c r="F53" s="520"/>
      <c r="G53" s="520"/>
      <c r="H53" s="520"/>
    </row>
    <row r="54" spans="2:8">
      <c r="B54" s="520"/>
      <c r="C54" s="209"/>
      <c r="D54" s="564"/>
      <c r="E54" s="209"/>
      <c r="F54" s="520"/>
      <c r="G54" s="520"/>
      <c r="H54" s="520"/>
    </row>
    <row r="55" spans="2:8">
      <c r="B55" s="520"/>
      <c r="C55" s="209"/>
      <c r="D55" s="564"/>
      <c r="E55" s="209"/>
      <c r="F55" s="520"/>
      <c r="G55" s="520"/>
      <c r="H55" s="520"/>
    </row>
    <row r="56" spans="2:8">
      <c r="B56" s="520"/>
      <c r="C56" s="209" t="s">
        <v>241</v>
      </c>
      <c r="D56" s="564"/>
      <c r="E56" s="209"/>
      <c r="F56" s="520"/>
      <c r="G56" s="520"/>
      <c r="H56" s="520"/>
    </row>
    <row r="57" spans="2:8">
      <c r="B57" s="520"/>
      <c r="C57" s="209"/>
      <c r="D57" s="564"/>
      <c r="E57" s="209"/>
      <c r="F57" s="520"/>
      <c r="G57" s="520"/>
      <c r="H57" s="520"/>
    </row>
  </sheetData>
  <mergeCells count="20">
    <mergeCell ref="B2:H2"/>
    <mergeCell ref="F3:G3"/>
    <mergeCell ref="C41:F41"/>
    <mergeCell ref="B3:B4"/>
    <mergeCell ref="C3:C4"/>
    <mergeCell ref="D3:D4"/>
    <mergeCell ref="E3:E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A42:H46"/>
  </mergeCells>
  <printOptions horizontalCentered="1"/>
  <pageMargins left="0" right="0" top="0.196850393700787" bottom="0" header="0.511811023622047" footer="0.511811023622047"/>
  <pageSetup paperSize="1" scale="55" orientation="portrait"/>
  <headerFooter alignWithMargins="0"/>
  <colBreaks count="1" manualBreakCount="1">
    <brk id="8" max="1048575" man="1"/>
  </colBreaks>
  <ignoredErrors>
    <ignoredError sqref="B11:B34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2:X31"/>
  <sheetViews>
    <sheetView showGridLines="0" zoomScale="75" zoomScaleNormal="75" zoomScaleSheetLayoutView="86" workbookViewId="0">
      <selection activeCell="M23" sqref="M23"/>
    </sheetView>
  </sheetViews>
  <sheetFormatPr defaultColWidth="9" defaultRowHeight="15.75"/>
  <cols>
    <col min="1" max="1" width="3.14285714285714" style="119" customWidth="1"/>
    <col min="2" max="2" width="9.14285714285714" style="119"/>
    <col min="3" max="3" width="50.7142857142857" style="119" customWidth="1"/>
    <col min="4" max="5" width="12.7142857142857" style="119" customWidth="1"/>
    <col min="6" max="6" width="15.4285714285714" style="119" customWidth="1"/>
    <col min="7" max="8" width="12.7142857142857" style="119" customWidth="1"/>
    <col min="9" max="9" width="15.4285714285714" style="119" customWidth="1"/>
    <col min="10" max="11" width="12.7142857142857" style="119" customWidth="1"/>
    <col min="12" max="12" width="15.4285714285714" style="119" customWidth="1"/>
    <col min="13" max="13" width="35" style="119" customWidth="1"/>
    <col min="14" max="14" width="14.7142857142857" style="119" customWidth="1"/>
    <col min="15" max="15" width="15.8571428571429" style="119" customWidth="1"/>
    <col min="16" max="16" width="12.2857142857143" style="119" customWidth="1"/>
    <col min="17" max="17" width="13.4285714285714" style="119" customWidth="1"/>
    <col min="18" max="18" width="11.2857142857143" style="119" customWidth="1"/>
    <col min="19" max="19" width="12.4285714285714" style="119" customWidth="1"/>
    <col min="20" max="20" width="14.4285714285714" style="119" customWidth="1"/>
    <col min="21" max="21" width="15.1428571428571" style="119" customWidth="1"/>
    <col min="22" max="22" width="11.2857142857143" style="119" customWidth="1"/>
    <col min="23" max="23" width="13.1428571428571" style="119" customWidth="1"/>
    <col min="24" max="24" width="13" style="119" customWidth="1"/>
    <col min="25" max="25" width="14.1428571428571" style="119" customWidth="1"/>
    <col min="26" max="26" width="26.5714285714286" style="119" customWidth="1"/>
    <col min="27" max="16384" width="9.14285714285714" style="119"/>
  </cols>
  <sheetData>
    <row r="2" ht="18.75" spans="12:12">
      <c r="L2" s="221" t="s">
        <v>555</v>
      </c>
    </row>
    <row r="4" ht="18.75" spans="2:15">
      <c r="B4" s="467" t="s">
        <v>556</v>
      </c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6"/>
      <c r="N4" s="466"/>
      <c r="O4" s="466"/>
    </row>
    <row r="5" ht="16.5" customHeight="1" spans="3:14"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128"/>
    </row>
    <row r="6" ht="25.5" customHeight="1" spans="2:24">
      <c r="B6" s="468" t="s">
        <v>487</v>
      </c>
      <c r="C6" s="468" t="s">
        <v>557</v>
      </c>
      <c r="D6" s="469" t="s">
        <v>558</v>
      </c>
      <c r="E6" s="470"/>
      <c r="F6" s="471"/>
      <c r="G6" s="469" t="s">
        <v>559</v>
      </c>
      <c r="H6" s="470"/>
      <c r="I6" s="471"/>
      <c r="J6" s="470" t="s">
        <v>560</v>
      </c>
      <c r="K6" s="470"/>
      <c r="L6" s="471"/>
      <c r="M6" s="519"/>
      <c r="N6" s="519"/>
      <c r="O6" s="520"/>
      <c r="P6" s="335"/>
      <c r="Q6" s="520"/>
      <c r="R6" s="335"/>
      <c r="S6" s="520"/>
      <c r="T6" s="335"/>
      <c r="U6" s="520"/>
      <c r="V6" s="335"/>
      <c r="W6" s="335"/>
      <c r="X6" s="335"/>
    </row>
    <row r="7" ht="36.75" customHeight="1" spans="2:24">
      <c r="B7" s="472"/>
      <c r="C7" s="472"/>
      <c r="D7" s="473"/>
      <c r="E7" s="474"/>
      <c r="F7" s="475"/>
      <c r="G7" s="473"/>
      <c r="H7" s="474"/>
      <c r="I7" s="475"/>
      <c r="J7" s="474"/>
      <c r="K7" s="474"/>
      <c r="L7" s="475"/>
      <c r="M7" s="521"/>
      <c r="N7" s="519"/>
      <c r="O7" s="520"/>
      <c r="P7" s="520"/>
      <c r="Q7" s="520"/>
      <c r="R7" s="520"/>
      <c r="S7" s="520"/>
      <c r="T7" s="335"/>
      <c r="U7" s="520"/>
      <c r="V7" s="335"/>
      <c r="W7" s="335"/>
      <c r="X7" s="335"/>
    </row>
    <row r="8" s="118" customFormat="1" ht="36.75" customHeight="1" spans="2:24">
      <c r="B8" s="476"/>
      <c r="C8" s="477" t="s">
        <v>561</v>
      </c>
      <c r="D8" s="478">
        <v>162</v>
      </c>
      <c r="E8" s="479"/>
      <c r="F8" s="480"/>
      <c r="G8" s="478">
        <v>12</v>
      </c>
      <c r="H8" s="479"/>
      <c r="I8" s="480"/>
      <c r="J8" s="478">
        <v>14</v>
      </c>
      <c r="K8" s="479"/>
      <c r="L8" s="480"/>
      <c r="M8" s="522"/>
      <c r="N8" s="522"/>
      <c r="O8" s="523"/>
      <c r="P8" s="523"/>
      <c r="Q8" s="523"/>
      <c r="R8" s="523"/>
      <c r="S8" s="523"/>
      <c r="T8" s="133"/>
      <c r="U8" s="523"/>
      <c r="V8" s="133"/>
      <c r="W8" s="133"/>
      <c r="X8" s="133"/>
    </row>
    <row r="9" s="118" customFormat="1" ht="24.95" customHeight="1" spans="2:12">
      <c r="B9" s="481"/>
      <c r="C9" s="482" t="s">
        <v>562</v>
      </c>
      <c r="D9" s="483">
        <v>2</v>
      </c>
      <c r="E9" s="484"/>
      <c r="F9" s="485"/>
      <c r="G9" s="486">
        <v>4</v>
      </c>
      <c r="H9" s="484"/>
      <c r="I9" s="485"/>
      <c r="J9" s="486"/>
      <c r="K9" s="484"/>
      <c r="L9" s="485"/>
    </row>
    <row r="10" s="118" customFormat="1" ht="24.95" customHeight="1" spans="2:12">
      <c r="B10" s="481" t="s">
        <v>489</v>
      </c>
      <c r="C10" s="487" t="s">
        <v>563</v>
      </c>
      <c r="D10" s="488">
        <v>2</v>
      </c>
      <c r="E10" s="489"/>
      <c r="F10" s="490"/>
      <c r="G10" s="491"/>
      <c r="H10" s="489"/>
      <c r="I10" s="490"/>
      <c r="J10" s="491"/>
      <c r="K10" s="489"/>
      <c r="L10" s="490"/>
    </row>
    <row r="11" s="118" customFormat="1" ht="24.95" customHeight="1" spans="2:12">
      <c r="B11" s="481" t="s">
        <v>491</v>
      </c>
      <c r="C11" s="487" t="s">
        <v>564</v>
      </c>
      <c r="D11" s="488"/>
      <c r="E11" s="489"/>
      <c r="F11" s="490"/>
      <c r="G11" s="491"/>
      <c r="H11" s="489"/>
      <c r="I11" s="490"/>
      <c r="J11" s="491"/>
      <c r="K11" s="489"/>
      <c r="L11" s="490"/>
    </row>
    <row r="12" s="118" customFormat="1" ht="24.95" customHeight="1" spans="2:12">
      <c r="B12" s="481" t="s">
        <v>493</v>
      </c>
      <c r="C12" s="487" t="s">
        <v>565</v>
      </c>
      <c r="D12" s="488"/>
      <c r="E12" s="489"/>
      <c r="F12" s="490"/>
      <c r="G12" s="491"/>
      <c r="H12" s="489"/>
      <c r="I12" s="490"/>
      <c r="J12" s="491"/>
      <c r="K12" s="489"/>
      <c r="L12" s="490"/>
    </row>
    <row r="13" s="118" customFormat="1" ht="24.95" customHeight="1" spans="2:12">
      <c r="B13" s="481" t="s">
        <v>566</v>
      </c>
      <c r="C13" s="487" t="s">
        <v>567</v>
      </c>
      <c r="D13" s="488"/>
      <c r="E13" s="489"/>
      <c r="F13" s="490"/>
      <c r="G13" s="488">
        <v>4</v>
      </c>
      <c r="H13" s="489"/>
      <c r="I13" s="490"/>
      <c r="J13" s="488"/>
      <c r="K13" s="489"/>
      <c r="L13" s="490"/>
    </row>
    <row r="14" s="118" customFormat="1" ht="24.95" customHeight="1" spans="2:12">
      <c r="B14" s="481" t="s">
        <v>501</v>
      </c>
      <c r="C14" s="487" t="s">
        <v>568</v>
      </c>
      <c r="D14" s="488"/>
      <c r="E14" s="489"/>
      <c r="F14" s="490"/>
      <c r="G14" s="491"/>
      <c r="H14" s="489"/>
      <c r="I14" s="490"/>
      <c r="J14" s="491"/>
      <c r="K14" s="489"/>
      <c r="L14" s="490"/>
    </row>
    <row r="15" s="118" customFormat="1" ht="4.5" customHeight="1" spans="2:12">
      <c r="B15" s="492"/>
      <c r="C15" s="493"/>
      <c r="D15" s="494"/>
      <c r="E15" s="495"/>
      <c r="F15" s="496"/>
      <c r="G15" s="494"/>
      <c r="H15" s="495"/>
      <c r="I15" s="496"/>
      <c r="J15" s="524"/>
      <c r="K15" s="525"/>
      <c r="L15" s="526"/>
    </row>
    <row r="16" s="118" customFormat="1" ht="24.95" customHeight="1" spans="2:12">
      <c r="B16" s="481"/>
      <c r="C16" s="482" t="s">
        <v>569</v>
      </c>
      <c r="D16" s="483">
        <v>8</v>
      </c>
      <c r="E16" s="484"/>
      <c r="F16" s="485"/>
      <c r="G16" s="486"/>
      <c r="H16" s="484"/>
      <c r="I16" s="485"/>
      <c r="J16" s="486">
        <v>1</v>
      </c>
      <c r="K16" s="484"/>
      <c r="L16" s="485"/>
    </row>
    <row r="17" s="118" customFormat="1" ht="24.95" customHeight="1" spans="2:12">
      <c r="B17" s="481" t="s">
        <v>489</v>
      </c>
      <c r="C17" s="497" t="s">
        <v>570</v>
      </c>
      <c r="D17" s="488">
        <v>8</v>
      </c>
      <c r="E17" s="489"/>
      <c r="F17" s="490"/>
      <c r="G17" s="491"/>
      <c r="H17" s="489"/>
      <c r="I17" s="490"/>
      <c r="J17" s="491"/>
      <c r="K17" s="489"/>
      <c r="L17" s="490"/>
    </row>
    <row r="18" s="118" customFormat="1" ht="24.95" customHeight="1" spans="2:12">
      <c r="B18" s="481" t="s">
        <v>491</v>
      </c>
      <c r="C18" s="497" t="s">
        <v>571</v>
      </c>
      <c r="D18" s="488"/>
      <c r="E18" s="489"/>
      <c r="F18" s="490"/>
      <c r="G18" s="491"/>
      <c r="H18" s="489"/>
      <c r="I18" s="490"/>
      <c r="J18" s="491">
        <v>1</v>
      </c>
      <c r="K18" s="489"/>
      <c r="L18" s="490"/>
    </row>
    <row r="19" s="118" customFormat="1" ht="24.95" customHeight="1" spans="2:12">
      <c r="B19" s="498" t="s">
        <v>493</v>
      </c>
      <c r="C19" s="499" t="s">
        <v>572</v>
      </c>
      <c r="D19" s="488"/>
      <c r="E19" s="489"/>
      <c r="F19" s="490"/>
      <c r="G19" s="500"/>
      <c r="H19" s="501"/>
      <c r="I19" s="527"/>
      <c r="J19" s="488"/>
      <c r="K19" s="489"/>
      <c r="L19" s="490"/>
    </row>
    <row r="20" s="118" customFormat="1" ht="24.95" customHeight="1" spans="2:12">
      <c r="B20" s="498" t="s">
        <v>495</v>
      </c>
      <c r="C20" s="499"/>
      <c r="D20" s="488"/>
      <c r="E20" s="489"/>
      <c r="F20" s="490"/>
      <c r="G20" s="491"/>
      <c r="H20" s="489"/>
      <c r="I20" s="490"/>
      <c r="J20" s="491"/>
      <c r="K20" s="489"/>
      <c r="L20" s="490"/>
    </row>
    <row r="21" s="118" customFormat="1" ht="24.95" customHeight="1" spans="2:12">
      <c r="B21" s="481" t="s">
        <v>573</v>
      </c>
      <c r="C21" s="487"/>
      <c r="D21" s="502"/>
      <c r="E21" s="503"/>
      <c r="F21" s="504"/>
      <c r="G21" s="491"/>
      <c r="H21" s="489"/>
      <c r="I21" s="490"/>
      <c r="J21" s="491"/>
      <c r="K21" s="489"/>
      <c r="L21" s="490"/>
    </row>
    <row r="22" s="466" customFormat="1" ht="36.75" customHeight="1" spans="2:12">
      <c r="B22" s="505"/>
      <c r="C22" s="506" t="s">
        <v>574</v>
      </c>
      <c r="D22" s="507" t="s">
        <v>575</v>
      </c>
      <c r="E22" s="508" t="s">
        <v>576</v>
      </c>
      <c r="F22" s="509" t="s">
        <v>577</v>
      </c>
      <c r="G22" s="510" t="s">
        <v>575</v>
      </c>
      <c r="H22" s="508" t="s">
        <v>576</v>
      </c>
      <c r="I22" s="528" t="s">
        <v>577</v>
      </c>
      <c r="J22" s="507" t="s">
        <v>575</v>
      </c>
      <c r="K22" s="508" t="s">
        <v>576</v>
      </c>
      <c r="L22" s="528" t="s">
        <v>577</v>
      </c>
    </row>
    <row r="23" s="466" customFormat="1" ht="36.75" customHeight="1" spans="2:12">
      <c r="B23" s="511"/>
      <c r="C23" s="512"/>
      <c r="D23" s="513">
        <v>168</v>
      </c>
      <c r="E23" s="514">
        <v>52</v>
      </c>
      <c r="F23" s="514">
        <v>116</v>
      </c>
      <c r="G23" s="515">
        <v>8</v>
      </c>
      <c r="H23" s="514">
        <v>0</v>
      </c>
      <c r="I23" s="529">
        <v>8</v>
      </c>
      <c r="J23" s="513">
        <v>15</v>
      </c>
      <c r="K23" s="514">
        <v>3</v>
      </c>
      <c r="L23" s="529">
        <v>12</v>
      </c>
    </row>
    <row r="24" s="118" customFormat="1" ht="18.75" spans="2:3">
      <c r="B24" s="516"/>
      <c r="C24" s="517"/>
    </row>
    <row r="25" s="118" customFormat="1" ht="18.75"/>
    <row r="26" s="118" customFormat="1" ht="18.75" spans="3:3">
      <c r="C26" s="118" t="s">
        <v>578</v>
      </c>
    </row>
    <row r="27" s="118" customFormat="1" ht="18.75" spans="3:3">
      <c r="C27" s="118" t="s">
        <v>579</v>
      </c>
    </row>
    <row r="28" s="118" customFormat="1" ht="18.75"/>
    <row r="29" s="118" customFormat="1" ht="18.75" customHeight="1"/>
    <row r="30" s="118" customFormat="1" ht="18.75" spans="13:14">
      <c r="M30" s="518"/>
      <c r="N30" s="518"/>
    </row>
    <row r="31" ht="18.75" spans="4:12">
      <c r="D31" s="518"/>
      <c r="E31" s="518"/>
      <c r="F31" s="518"/>
      <c r="G31" s="518"/>
      <c r="H31" s="518"/>
      <c r="I31" s="518"/>
      <c r="J31" s="518"/>
      <c r="K31" s="518"/>
      <c r="L31" s="518"/>
    </row>
  </sheetData>
  <mergeCells count="56">
    <mergeCell ref="B4:L4"/>
    <mergeCell ref="D8:F8"/>
    <mergeCell ref="G8:I8"/>
    <mergeCell ref="J8:L8"/>
    <mergeCell ref="D9:F9"/>
    <mergeCell ref="G9:I9"/>
    <mergeCell ref="J9:L9"/>
    <mergeCell ref="D10:F10"/>
    <mergeCell ref="G10:I10"/>
    <mergeCell ref="J10:L10"/>
    <mergeCell ref="D11:F11"/>
    <mergeCell ref="G11:I11"/>
    <mergeCell ref="J11:L11"/>
    <mergeCell ref="D12:F12"/>
    <mergeCell ref="G12:I12"/>
    <mergeCell ref="J12:L12"/>
    <mergeCell ref="G13:I13"/>
    <mergeCell ref="J13:L13"/>
    <mergeCell ref="D14:F14"/>
    <mergeCell ref="G14:I14"/>
    <mergeCell ref="J14:L14"/>
    <mergeCell ref="D16:F16"/>
    <mergeCell ref="G16:I16"/>
    <mergeCell ref="J16:L16"/>
    <mergeCell ref="D17:F17"/>
    <mergeCell ref="G17:I17"/>
    <mergeCell ref="J17:L17"/>
    <mergeCell ref="D18:F18"/>
    <mergeCell ref="G18:I18"/>
    <mergeCell ref="J18:L18"/>
    <mergeCell ref="G19:I19"/>
    <mergeCell ref="J19:L19"/>
    <mergeCell ref="D20:F20"/>
    <mergeCell ref="G20:I20"/>
    <mergeCell ref="J20:L20"/>
    <mergeCell ref="D21:F21"/>
    <mergeCell ref="G21:I21"/>
    <mergeCell ref="J21:L21"/>
    <mergeCell ref="M30:N30"/>
    <mergeCell ref="B6:B7"/>
    <mergeCell ref="B22:B23"/>
    <mergeCell ref="C6:C7"/>
    <mergeCell ref="C22:C23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D6:F7"/>
    <mergeCell ref="G6:I7"/>
    <mergeCell ref="J6:L7"/>
  </mergeCells>
  <pageMargins left="0.47244094488189" right="0.393700787401575" top="0.984251968503937" bottom="0.984251968503937" header="0.511811023622047" footer="0.511811023622047"/>
  <pageSetup paperSize="1" scale="6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1:J31"/>
  <sheetViews>
    <sheetView showGridLines="0" zoomScaleSheetLayoutView="86" workbookViewId="0">
      <selection activeCell="J9" sqref="J9"/>
    </sheetView>
  </sheetViews>
  <sheetFormatPr defaultColWidth="9" defaultRowHeight="12.75"/>
  <cols>
    <col min="1" max="1" width="3.42857142857143" customWidth="1"/>
    <col min="2" max="2" width="18.1428571428571" customWidth="1"/>
    <col min="3" max="3" width="33.5714285714286" customWidth="1"/>
    <col min="4" max="4" width="19.1428571428571" customWidth="1"/>
    <col min="5" max="5" width="20.7142857142857" customWidth="1"/>
    <col min="6" max="6" width="18.2857142857143" customWidth="1"/>
    <col min="7" max="7" width="18.8571428571429" customWidth="1"/>
    <col min="258" max="258" width="19.7142857142857" customWidth="1"/>
    <col min="259" max="259" width="20.7142857142857" customWidth="1"/>
    <col min="260" max="260" width="19.1428571428571" customWidth="1"/>
    <col min="261" max="261" width="20.7142857142857" customWidth="1"/>
    <col min="262" max="262" width="18.2857142857143" customWidth="1"/>
    <col min="263" max="263" width="18.8571428571429" customWidth="1"/>
    <col min="514" max="514" width="19.7142857142857" customWidth="1"/>
    <col min="515" max="515" width="20.7142857142857" customWidth="1"/>
    <col min="516" max="516" width="19.1428571428571" customWidth="1"/>
    <col min="517" max="517" width="20.7142857142857" customWidth="1"/>
    <col min="518" max="518" width="18.2857142857143" customWidth="1"/>
    <col min="519" max="519" width="18.8571428571429" customWidth="1"/>
    <col min="770" max="770" width="19.7142857142857" customWidth="1"/>
    <col min="771" max="771" width="20.7142857142857" customWidth="1"/>
    <col min="772" max="772" width="19.1428571428571" customWidth="1"/>
    <col min="773" max="773" width="20.7142857142857" customWidth="1"/>
    <col min="774" max="774" width="18.2857142857143" customWidth="1"/>
    <col min="775" max="775" width="18.8571428571429" customWidth="1"/>
    <col min="1026" max="1026" width="19.7142857142857" customWidth="1"/>
    <col min="1027" max="1027" width="20.7142857142857" customWidth="1"/>
    <col min="1028" max="1028" width="19.1428571428571" customWidth="1"/>
    <col min="1029" max="1029" width="20.7142857142857" customWidth="1"/>
    <col min="1030" max="1030" width="18.2857142857143" customWidth="1"/>
    <col min="1031" max="1031" width="18.8571428571429" customWidth="1"/>
    <col min="1282" max="1282" width="19.7142857142857" customWidth="1"/>
    <col min="1283" max="1283" width="20.7142857142857" customWidth="1"/>
    <col min="1284" max="1284" width="19.1428571428571" customWidth="1"/>
    <col min="1285" max="1285" width="20.7142857142857" customWidth="1"/>
    <col min="1286" max="1286" width="18.2857142857143" customWidth="1"/>
    <col min="1287" max="1287" width="18.8571428571429" customWidth="1"/>
    <col min="1538" max="1538" width="19.7142857142857" customWidth="1"/>
    <col min="1539" max="1539" width="20.7142857142857" customWidth="1"/>
    <col min="1540" max="1540" width="19.1428571428571" customWidth="1"/>
    <col min="1541" max="1541" width="20.7142857142857" customWidth="1"/>
    <col min="1542" max="1542" width="18.2857142857143" customWidth="1"/>
    <col min="1543" max="1543" width="18.8571428571429" customWidth="1"/>
    <col min="1794" max="1794" width="19.7142857142857" customWidth="1"/>
    <col min="1795" max="1795" width="20.7142857142857" customWidth="1"/>
    <col min="1796" max="1796" width="19.1428571428571" customWidth="1"/>
    <col min="1797" max="1797" width="20.7142857142857" customWidth="1"/>
    <col min="1798" max="1798" width="18.2857142857143" customWidth="1"/>
    <col min="1799" max="1799" width="18.8571428571429" customWidth="1"/>
    <col min="2050" max="2050" width="19.7142857142857" customWidth="1"/>
    <col min="2051" max="2051" width="20.7142857142857" customWidth="1"/>
    <col min="2052" max="2052" width="19.1428571428571" customWidth="1"/>
    <col min="2053" max="2053" width="20.7142857142857" customWidth="1"/>
    <col min="2054" max="2054" width="18.2857142857143" customWidth="1"/>
    <col min="2055" max="2055" width="18.8571428571429" customWidth="1"/>
    <col min="2306" max="2306" width="19.7142857142857" customWidth="1"/>
    <col min="2307" max="2307" width="20.7142857142857" customWidth="1"/>
    <col min="2308" max="2308" width="19.1428571428571" customWidth="1"/>
    <col min="2309" max="2309" width="20.7142857142857" customWidth="1"/>
    <col min="2310" max="2310" width="18.2857142857143" customWidth="1"/>
    <col min="2311" max="2311" width="18.8571428571429" customWidth="1"/>
    <col min="2562" max="2562" width="19.7142857142857" customWidth="1"/>
    <col min="2563" max="2563" width="20.7142857142857" customWidth="1"/>
    <col min="2564" max="2564" width="19.1428571428571" customWidth="1"/>
    <col min="2565" max="2565" width="20.7142857142857" customWidth="1"/>
    <col min="2566" max="2566" width="18.2857142857143" customWidth="1"/>
    <col min="2567" max="2567" width="18.8571428571429" customWidth="1"/>
    <col min="2818" max="2818" width="19.7142857142857" customWidth="1"/>
    <col min="2819" max="2819" width="20.7142857142857" customWidth="1"/>
    <col min="2820" max="2820" width="19.1428571428571" customWidth="1"/>
    <col min="2821" max="2821" width="20.7142857142857" customWidth="1"/>
    <col min="2822" max="2822" width="18.2857142857143" customWidth="1"/>
    <col min="2823" max="2823" width="18.8571428571429" customWidth="1"/>
    <col min="3074" max="3074" width="19.7142857142857" customWidth="1"/>
    <col min="3075" max="3075" width="20.7142857142857" customWidth="1"/>
    <col min="3076" max="3076" width="19.1428571428571" customWidth="1"/>
    <col min="3077" max="3077" width="20.7142857142857" customWidth="1"/>
    <col min="3078" max="3078" width="18.2857142857143" customWidth="1"/>
    <col min="3079" max="3079" width="18.8571428571429" customWidth="1"/>
    <col min="3330" max="3330" width="19.7142857142857" customWidth="1"/>
    <col min="3331" max="3331" width="20.7142857142857" customWidth="1"/>
    <col min="3332" max="3332" width="19.1428571428571" customWidth="1"/>
    <col min="3333" max="3333" width="20.7142857142857" customWidth="1"/>
    <col min="3334" max="3334" width="18.2857142857143" customWidth="1"/>
    <col min="3335" max="3335" width="18.8571428571429" customWidth="1"/>
    <col min="3586" max="3586" width="19.7142857142857" customWidth="1"/>
    <col min="3587" max="3587" width="20.7142857142857" customWidth="1"/>
    <col min="3588" max="3588" width="19.1428571428571" customWidth="1"/>
    <col min="3589" max="3589" width="20.7142857142857" customWidth="1"/>
    <col min="3590" max="3590" width="18.2857142857143" customWidth="1"/>
    <col min="3591" max="3591" width="18.8571428571429" customWidth="1"/>
    <col min="3842" max="3842" width="19.7142857142857" customWidth="1"/>
    <col min="3843" max="3843" width="20.7142857142857" customWidth="1"/>
    <col min="3844" max="3844" width="19.1428571428571" customWidth="1"/>
    <col min="3845" max="3845" width="20.7142857142857" customWidth="1"/>
    <col min="3846" max="3846" width="18.2857142857143" customWidth="1"/>
    <col min="3847" max="3847" width="18.8571428571429" customWidth="1"/>
    <col min="4098" max="4098" width="19.7142857142857" customWidth="1"/>
    <col min="4099" max="4099" width="20.7142857142857" customWidth="1"/>
    <col min="4100" max="4100" width="19.1428571428571" customWidth="1"/>
    <col min="4101" max="4101" width="20.7142857142857" customWidth="1"/>
    <col min="4102" max="4102" width="18.2857142857143" customWidth="1"/>
    <col min="4103" max="4103" width="18.8571428571429" customWidth="1"/>
    <col min="4354" max="4354" width="19.7142857142857" customWidth="1"/>
    <col min="4355" max="4355" width="20.7142857142857" customWidth="1"/>
    <col min="4356" max="4356" width="19.1428571428571" customWidth="1"/>
    <col min="4357" max="4357" width="20.7142857142857" customWidth="1"/>
    <col min="4358" max="4358" width="18.2857142857143" customWidth="1"/>
    <col min="4359" max="4359" width="18.8571428571429" customWidth="1"/>
    <col min="4610" max="4610" width="19.7142857142857" customWidth="1"/>
    <col min="4611" max="4611" width="20.7142857142857" customWidth="1"/>
    <col min="4612" max="4612" width="19.1428571428571" customWidth="1"/>
    <col min="4613" max="4613" width="20.7142857142857" customWidth="1"/>
    <col min="4614" max="4614" width="18.2857142857143" customWidth="1"/>
    <col min="4615" max="4615" width="18.8571428571429" customWidth="1"/>
    <col min="4866" max="4866" width="19.7142857142857" customWidth="1"/>
    <col min="4867" max="4867" width="20.7142857142857" customWidth="1"/>
    <col min="4868" max="4868" width="19.1428571428571" customWidth="1"/>
    <col min="4869" max="4869" width="20.7142857142857" customWidth="1"/>
    <col min="4870" max="4870" width="18.2857142857143" customWidth="1"/>
    <col min="4871" max="4871" width="18.8571428571429" customWidth="1"/>
    <col min="5122" max="5122" width="19.7142857142857" customWidth="1"/>
    <col min="5123" max="5123" width="20.7142857142857" customWidth="1"/>
    <col min="5124" max="5124" width="19.1428571428571" customWidth="1"/>
    <col min="5125" max="5125" width="20.7142857142857" customWidth="1"/>
    <col min="5126" max="5126" width="18.2857142857143" customWidth="1"/>
    <col min="5127" max="5127" width="18.8571428571429" customWidth="1"/>
    <col min="5378" max="5378" width="19.7142857142857" customWidth="1"/>
    <col min="5379" max="5379" width="20.7142857142857" customWidth="1"/>
    <col min="5380" max="5380" width="19.1428571428571" customWidth="1"/>
    <col min="5381" max="5381" width="20.7142857142857" customWidth="1"/>
    <col min="5382" max="5382" width="18.2857142857143" customWidth="1"/>
    <col min="5383" max="5383" width="18.8571428571429" customWidth="1"/>
    <col min="5634" max="5634" width="19.7142857142857" customWidth="1"/>
    <col min="5635" max="5635" width="20.7142857142857" customWidth="1"/>
    <col min="5636" max="5636" width="19.1428571428571" customWidth="1"/>
    <col min="5637" max="5637" width="20.7142857142857" customWidth="1"/>
    <col min="5638" max="5638" width="18.2857142857143" customWidth="1"/>
    <col min="5639" max="5639" width="18.8571428571429" customWidth="1"/>
    <col min="5890" max="5890" width="19.7142857142857" customWidth="1"/>
    <col min="5891" max="5891" width="20.7142857142857" customWidth="1"/>
    <col min="5892" max="5892" width="19.1428571428571" customWidth="1"/>
    <col min="5893" max="5893" width="20.7142857142857" customWidth="1"/>
    <col min="5894" max="5894" width="18.2857142857143" customWidth="1"/>
    <col min="5895" max="5895" width="18.8571428571429" customWidth="1"/>
    <col min="6146" max="6146" width="19.7142857142857" customWidth="1"/>
    <col min="6147" max="6147" width="20.7142857142857" customWidth="1"/>
    <col min="6148" max="6148" width="19.1428571428571" customWidth="1"/>
    <col min="6149" max="6149" width="20.7142857142857" customWidth="1"/>
    <col min="6150" max="6150" width="18.2857142857143" customWidth="1"/>
    <col min="6151" max="6151" width="18.8571428571429" customWidth="1"/>
    <col min="6402" max="6402" width="19.7142857142857" customWidth="1"/>
    <col min="6403" max="6403" width="20.7142857142857" customWidth="1"/>
    <col min="6404" max="6404" width="19.1428571428571" customWidth="1"/>
    <col min="6405" max="6405" width="20.7142857142857" customWidth="1"/>
    <col min="6406" max="6406" width="18.2857142857143" customWidth="1"/>
    <col min="6407" max="6407" width="18.8571428571429" customWidth="1"/>
    <col min="6658" max="6658" width="19.7142857142857" customWidth="1"/>
    <col min="6659" max="6659" width="20.7142857142857" customWidth="1"/>
    <col min="6660" max="6660" width="19.1428571428571" customWidth="1"/>
    <col min="6661" max="6661" width="20.7142857142857" customWidth="1"/>
    <col min="6662" max="6662" width="18.2857142857143" customWidth="1"/>
    <col min="6663" max="6663" width="18.8571428571429" customWidth="1"/>
    <col min="6914" max="6914" width="19.7142857142857" customWidth="1"/>
    <col min="6915" max="6915" width="20.7142857142857" customWidth="1"/>
    <col min="6916" max="6916" width="19.1428571428571" customWidth="1"/>
    <col min="6917" max="6917" width="20.7142857142857" customWidth="1"/>
    <col min="6918" max="6918" width="18.2857142857143" customWidth="1"/>
    <col min="6919" max="6919" width="18.8571428571429" customWidth="1"/>
    <col min="7170" max="7170" width="19.7142857142857" customWidth="1"/>
    <col min="7171" max="7171" width="20.7142857142857" customWidth="1"/>
    <col min="7172" max="7172" width="19.1428571428571" customWidth="1"/>
    <col min="7173" max="7173" width="20.7142857142857" customWidth="1"/>
    <col min="7174" max="7174" width="18.2857142857143" customWidth="1"/>
    <col min="7175" max="7175" width="18.8571428571429" customWidth="1"/>
    <col min="7426" max="7426" width="19.7142857142857" customWidth="1"/>
    <col min="7427" max="7427" width="20.7142857142857" customWidth="1"/>
    <col min="7428" max="7428" width="19.1428571428571" customWidth="1"/>
    <col min="7429" max="7429" width="20.7142857142857" customWidth="1"/>
    <col min="7430" max="7430" width="18.2857142857143" customWidth="1"/>
    <col min="7431" max="7431" width="18.8571428571429" customWidth="1"/>
    <col min="7682" max="7682" width="19.7142857142857" customWidth="1"/>
    <col min="7683" max="7683" width="20.7142857142857" customWidth="1"/>
    <col min="7684" max="7684" width="19.1428571428571" customWidth="1"/>
    <col min="7685" max="7685" width="20.7142857142857" customWidth="1"/>
    <col min="7686" max="7686" width="18.2857142857143" customWidth="1"/>
    <col min="7687" max="7687" width="18.8571428571429" customWidth="1"/>
    <col min="7938" max="7938" width="19.7142857142857" customWidth="1"/>
    <col min="7939" max="7939" width="20.7142857142857" customWidth="1"/>
    <col min="7940" max="7940" width="19.1428571428571" customWidth="1"/>
    <col min="7941" max="7941" width="20.7142857142857" customWidth="1"/>
    <col min="7942" max="7942" width="18.2857142857143" customWidth="1"/>
    <col min="7943" max="7943" width="18.8571428571429" customWidth="1"/>
    <col min="8194" max="8194" width="19.7142857142857" customWidth="1"/>
    <col min="8195" max="8195" width="20.7142857142857" customWidth="1"/>
    <col min="8196" max="8196" width="19.1428571428571" customWidth="1"/>
    <col min="8197" max="8197" width="20.7142857142857" customWidth="1"/>
    <col min="8198" max="8198" width="18.2857142857143" customWidth="1"/>
    <col min="8199" max="8199" width="18.8571428571429" customWidth="1"/>
    <col min="8450" max="8450" width="19.7142857142857" customWidth="1"/>
    <col min="8451" max="8451" width="20.7142857142857" customWidth="1"/>
    <col min="8452" max="8452" width="19.1428571428571" customWidth="1"/>
    <col min="8453" max="8453" width="20.7142857142857" customWidth="1"/>
    <col min="8454" max="8454" width="18.2857142857143" customWidth="1"/>
    <col min="8455" max="8455" width="18.8571428571429" customWidth="1"/>
    <col min="8706" max="8706" width="19.7142857142857" customWidth="1"/>
    <col min="8707" max="8707" width="20.7142857142857" customWidth="1"/>
    <col min="8708" max="8708" width="19.1428571428571" customWidth="1"/>
    <col min="8709" max="8709" width="20.7142857142857" customWidth="1"/>
    <col min="8710" max="8710" width="18.2857142857143" customWidth="1"/>
    <col min="8711" max="8711" width="18.8571428571429" customWidth="1"/>
    <col min="8962" max="8962" width="19.7142857142857" customWidth="1"/>
    <col min="8963" max="8963" width="20.7142857142857" customWidth="1"/>
    <col min="8964" max="8964" width="19.1428571428571" customWidth="1"/>
    <col min="8965" max="8965" width="20.7142857142857" customWidth="1"/>
    <col min="8966" max="8966" width="18.2857142857143" customWidth="1"/>
    <col min="8967" max="8967" width="18.8571428571429" customWidth="1"/>
    <col min="9218" max="9218" width="19.7142857142857" customWidth="1"/>
    <col min="9219" max="9219" width="20.7142857142857" customWidth="1"/>
    <col min="9220" max="9220" width="19.1428571428571" customWidth="1"/>
    <col min="9221" max="9221" width="20.7142857142857" customWidth="1"/>
    <col min="9222" max="9222" width="18.2857142857143" customWidth="1"/>
    <col min="9223" max="9223" width="18.8571428571429" customWidth="1"/>
    <col min="9474" max="9474" width="19.7142857142857" customWidth="1"/>
    <col min="9475" max="9475" width="20.7142857142857" customWidth="1"/>
    <col min="9476" max="9476" width="19.1428571428571" customWidth="1"/>
    <col min="9477" max="9477" width="20.7142857142857" customWidth="1"/>
    <col min="9478" max="9478" width="18.2857142857143" customWidth="1"/>
    <col min="9479" max="9479" width="18.8571428571429" customWidth="1"/>
    <col min="9730" max="9730" width="19.7142857142857" customWidth="1"/>
    <col min="9731" max="9731" width="20.7142857142857" customWidth="1"/>
    <col min="9732" max="9732" width="19.1428571428571" customWidth="1"/>
    <col min="9733" max="9733" width="20.7142857142857" customWidth="1"/>
    <col min="9734" max="9734" width="18.2857142857143" customWidth="1"/>
    <col min="9735" max="9735" width="18.8571428571429" customWidth="1"/>
    <col min="9986" max="9986" width="19.7142857142857" customWidth="1"/>
    <col min="9987" max="9987" width="20.7142857142857" customWidth="1"/>
    <col min="9988" max="9988" width="19.1428571428571" customWidth="1"/>
    <col min="9989" max="9989" width="20.7142857142857" customWidth="1"/>
    <col min="9990" max="9990" width="18.2857142857143" customWidth="1"/>
    <col min="9991" max="9991" width="18.8571428571429" customWidth="1"/>
    <col min="10242" max="10242" width="19.7142857142857" customWidth="1"/>
    <col min="10243" max="10243" width="20.7142857142857" customWidth="1"/>
    <col min="10244" max="10244" width="19.1428571428571" customWidth="1"/>
    <col min="10245" max="10245" width="20.7142857142857" customWidth="1"/>
    <col min="10246" max="10246" width="18.2857142857143" customWidth="1"/>
    <col min="10247" max="10247" width="18.8571428571429" customWidth="1"/>
    <col min="10498" max="10498" width="19.7142857142857" customWidth="1"/>
    <col min="10499" max="10499" width="20.7142857142857" customWidth="1"/>
    <col min="10500" max="10500" width="19.1428571428571" customWidth="1"/>
    <col min="10501" max="10501" width="20.7142857142857" customWidth="1"/>
    <col min="10502" max="10502" width="18.2857142857143" customWidth="1"/>
    <col min="10503" max="10503" width="18.8571428571429" customWidth="1"/>
    <col min="10754" max="10754" width="19.7142857142857" customWidth="1"/>
    <col min="10755" max="10755" width="20.7142857142857" customWidth="1"/>
    <col min="10756" max="10756" width="19.1428571428571" customWidth="1"/>
    <col min="10757" max="10757" width="20.7142857142857" customWidth="1"/>
    <col min="10758" max="10758" width="18.2857142857143" customWidth="1"/>
    <col min="10759" max="10759" width="18.8571428571429" customWidth="1"/>
    <col min="11010" max="11010" width="19.7142857142857" customWidth="1"/>
    <col min="11011" max="11011" width="20.7142857142857" customWidth="1"/>
    <col min="11012" max="11012" width="19.1428571428571" customWidth="1"/>
    <col min="11013" max="11013" width="20.7142857142857" customWidth="1"/>
    <col min="11014" max="11014" width="18.2857142857143" customWidth="1"/>
    <col min="11015" max="11015" width="18.8571428571429" customWidth="1"/>
    <col min="11266" max="11266" width="19.7142857142857" customWidth="1"/>
    <col min="11267" max="11267" width="20.7142857142857" customWidth="1"/>
    <col min="11268" max="11268" width="19.1428571428571" customWidth="1"/>
    <col min="11269" max="11269" width="20.7142857142857" customWidth="1"/>
    <col min="11270" max="11270" width="18.2857142857143" customWidth="1"/>
    <col min="11271" max="11271" width="18.8571428571429" customWidth="1"/>
    <col min="11522" max="11522" width="19.7142857142857" customWidth="1"/>
    <col min="11523" max="11523" width="20.7142857142857" customWidth="1"/>
    <col min="11524" max="11524" width="19.1428571428571" customWidth="1"/>
    <col min="11525" max="11525" width="20.7142857142857" customWidth="1"/>
    <col min="11526" max="11526" width="18.2857142857143" customWidth="1"/>
    <col min="11527" max="11527" width="18.8571428571429" customWidth="1"/>
    <col min="11778" max="11778" width="19.7142857142857" customWidth="1"/>
    <col min="11779" max="11779" width="20.7142857142857" customWidth="1"/>
    <col min="11780" max="11780" width="19.1428571428571" customWidth="1"/>
    <col min="11781" max="11781" width="20.7142857142857" customWidth="1"/>
    <col min="11782" max="11782" width="18.2857142857143" customWidth="1"/>
    <col min="11783" max="11783" width="18.8571428571429" customWidth="1"/>
    <col min="12034" max="12034" width="19.7142857142857" customWidth="1"/>
    <col min="12035" max="12035" width="20.7142857142857" customWidth="1"/>
    <col min="12036" max="12036" width="19.1428571428571" customWidth="1"/>
    <col min="12037" max="12037" width="20.7142857142857" customWidth="1"/>
    <col min="12038" max="12038" width="18.2857142857143" customWidth="1"/>
    <col min="12039" max="12039" width="18.8571428571429" customWidth="1"/>
    <col min="12290" max="12290" width="19.7142857142857" customWidth="1"/>
    <col min="12291" max="12291" width="20.7142857142857" customWidth="1"/>
    <col min="12292" max="12292" width="19.1428571428571" customWidth="1"/>
    <col min="12293" max="12293" width="20.7142857142857" customWidth="1"/>
    <col min="12294" max="12294" width="18.2857142857143" customWidth="1"/>
    <col min="12295" max="12295" width="18.8571428571429" customWidth="1"/>
    <col min="12546" max="12546" width="19.7142857142857" customWidth="1"/>
    <col min="12547" max="12547" width="20.7142857142857" customWidth="1"/>
    <col min="12548" max="12548" width="19.1428571428571" customWidth="1"/>
    <col min="12549" max="12549" width="20.7142857142857" customWidth="1"/>
    <col min="12550" max="12550" width="18.2857142857143" customWidth="1"/>
    <col min="12551" max="12551" width="18.8571428571429" customWidth="1"/>
    <col min="12802" max="12802" width="19.7142857142857" customWidth="1"/>
    <col min="12803" max="12803" width="20.7142857142857" customWidth="1"/>
    <col min="12804" max="12804" width="19.1428571428571" customWidth="1"/>
    <col min="12805" max="12805" width="20.7142857142857" customWidth="1"/>
    <col min="12806" max="12806" width="18.2857142857143" customWidth="1"/>
    <col min="12807" max="12807" width="18.8571428571429" customWidth="1"/>
    <col min="13058" max="13058" width="19.7142857142857" customWidth="1"/>
    <col min="13059" max="13059" width="20.7142857142857" customWidth="1"/>
    <col min="13060" max="13060" width="19.1428571428571" customWidth="1"/>
    <col min="13061" max="13061" width="20.7142857142857" customWidth="1"/>
    <col min="13062" max="13062" width="18.2857142857143" customWidth="1"/>
    <col min="13063" max="13063" width="18.8571428571429" customWidth="1"/>
    <col min="13314" max="13314" width="19.7142857142857" customWidth="1"/>
    <col min="13315" max="13315" width="20.7142857142857" customWidth="1"/>
    <col min="13316" max="13316" width="19.1428571428571" customWidth="1"/>
    <col min="13317" max="13317" width="20.7142857142857" customWidth="1"/>
    <col min="13318" max="13318" width="18.2857142857143" customWidth="1"/>
    <col min="13319" max="13319" width="18.8571428571429" customWidth="1"/>
    <col min="13570" max="13570" width="19.7142857142857" customWidth="1"/>
    <col min="13571" max="13571" width="20.7142857142857" customWidth="1"/>
    <col min="13572" max="13572" width="19.1428571428571" customWidth="1"/>
    <col min="13573" max="13573" width="20.7142857142857" customWidth="1"/>
    <col min="13574" max="13574" width="18.2857142857143" customWidth="1"/>
    <col min="13575" max="13575" width="18.8571428571429" customWidth="1"/>
    <col min="13826" max="13826" width="19.7142857142857" customWidth="1"/>
    <col min="13827" max="13827" width="20.7142857142857" customWidth="1"/>
    <col min="13828" max="13828" width="19.1428571428571" customWidth="1"/>
    <col min="13829" max="13829" width="20.7142857142857" customWidth="1"/>
    <col min="13830" max="13830" width="18.2857142857143" customWidth="1"/>
    <col min="13831" max="13831" width="18.8571428571429" customWidth="1"/>
    <col min="14082" max="14082" width="19.7142857142857" customWidth="1"/>
    <col min="14083" max="14083" width="20.7142857142857" customWidth="1"/>
    <col min="14084" max="14084" width="19.1428571428571" customWidth="1"/>
    <col min="14085" max="14085" width="20.7142857142857" customWidth="1"/>
    <col min="14086" max="14086" width="18.2857142857143" customWidth="1"/>
    <col min="14087" max="14087" width="18.8571428571429" customWidth="1"/>
    <col min="14338" max="14338" width="19.7142857142857" customWidth="1"/>
    <col min="14339" max="14339" width="20.7142857142857" customWidth="1"/>
    <col min="14340" max="14340" width="19.1428571428571" customWidth="1"/>
    <col min="14341" max="14341" width="20.7142857142857" customWidth="1"/>
    <col min="14342" max="14342" width="18.2857142857143" customWidth="1"/>
    <col min="14343" max="14343" width="18.8571428571429" customWidth="1"/>
    <col min="14594" max="14594" width="19.7142857142857" customWidth="1"/>
    <col min="14595" max="14595" width="20.7142857142857" customWidth="1"/>
    <col min="14596" max="14596" width="19.1428571428571" customWidth="1"/>
    <col min="14597" max="14597" width="20.7142857142857" customWidth="1"/>
    <col min="14598" max="14598" width="18.2857142857143" customWidth="1"/>
    <col min="14599" max="14599" width="18.8571428571429" customWidth="1"/>
    <col min="14850" max="14850" width="19.7142857142857" customWidth="1"/>
    <col min="14851" max="14851" width="20.7142857142857" customWidth="1"/>
    <col min="14852" max="14852" width="19.1428571428571" customWidth="1"/>
    <col min="14853" max="14853" width="20.7142857142857" customWidth="1"/>
    <col min="14854" max="14854" width="18.2857142857143" customWidth="1"/>
    <col min="14855" max="14855" width="18.8571428571429" customWidth="1"/>
    <col min="15106" max="15106" width="19.7142857142857" customWidth="1"/>
    <col min="15107" max="15107" width="20.7142857142857" customWidth="1"/>
    <col min="15108" max="15108" width="19.1428571428571" customWidth="1"/>
    <col min="15109" max="15109" width="20.7142857142857" customWidth="1"/>
    <col min="15110" max="15110" width="18.2857142857143" customWidth="1"/>
    <col min="15111" max="15111" width="18.8571428571429" customWidth="1"/>
    <col min="15362" max="15362" width="19.7142857142857" customWidth="1"/>
    <col min="15363" max="15363" width="20.7142857142857" customWidth="1"/>
    <col min="15364" max="15364" width="19.1428571428571" customWidth="1"/>
    <col min="15365" max="15365" width="20.7142857142857" customWidth="1"/>
    <col min="15366" max="15366" width="18.2857142857143" customWidth="1"/>
    <col min="15367" max="15367" width="18.8571428571429" customWidth="1"/>
    <col min="15618" max="15618" width="19.7142857142857" customWidth="1"/>
    <col min="15619" max="15619" width="20.7142857142857" customWidth="1"/>
    <col min="15620" max="15620" width="19.1428571428571" customWidth="1"/>
    <col min="15621" max="15621" width="20.7142857142857" customWidth="1"/>
    <col min="15622" max="15622" width="18.2857142857143" customWidth="1"/>
    <col min="15623" max="15623" width="18.8571428571429" customWidth="1"/>
    <col min="15874" max="15874" width="19.7142857142857" customWidth="1"/>
    <col min="15875" max="15875" width="20.7142857142857" customWidth="1"/>
    <col min="15876" max="15876" width="19.1428571428571" customWidth="1"/>
    <col min="15877" max="15877" width="20.7142857142857" customWidth="1"/>
    <col min="15878" max="15878" width="18.2857142857143" customWidth="1"/>
    <col min="15879" max="15879" width="18.8571428571429" customWidth="1"/>
    <col min="16130" max="16130" width="19.7142857142857" customWidth="1"/>
    <col min="16131" max="16131" width="20.7142857142857" customWidth="1"/>
    <col min="16132" max="16132" width="19.1428571428571" customWidth="1"/>
    <col min="16133" max="16133" width="20.7142857142857" customWidth="1"/>
    <col min="16134" max="16134" width="18.2857142857143" customWidth="1"/>
    <col min="16135" max="16135" width="18.8571428571429" customWidth="1"/>
  </cols>
  <sheetData>
    <row r="1" ht="31.5" customHeight="1" spans="7:10">
      <c r="G1" s="441"/>
      <c r="I1" s="465" t="s">
        <v>580</v>
      </c>
      <c r="J1" s="465"/>
    </row>
    <row r="2" ht="15.75" spans="7:7">
      <c r="G2" s="441"/>
    </row>
    <row r="4" ht="18.75" spans="2:7">
      <c r="B4" s="442" t="s">
        <v>581</v>
      </c>
      <c r="C4" s="442"/>
      <c r="D4" s="442"/>
      <c r="E4" s="442"/>
      <c r="F4" s="442"/>
      <c r="G4" s="442"/>
    </row>
    <row r="5" ht="13.5" spans="2:7">
      <c r="B5" s="443"/>
      <c r="C5" s="444"/>
      <c r="D5" s="444"/>
      <c r="E5" s="444"/>
      <c r="F5" s="444"/>
      <c r="G5" s="445" t="s">
        <v>582</v>
      </c>
    </row>
    <row r="6" ht="22.5" customHeight="1" spans="2:7">
      <c r="B6" s="446"/>
      <c r="C6" s="447"/>
      <c r="D6" s="272" t="s">
        <v>583</v>
      </c>
      <c r="E6" s="406"/>
      <c r="F6" s="272" t="s">
        <v>12</v>
      </c>
      <c r="G6" s="406"/>
    </row>
    <row r="7" ht="22.5" customHeight="1" spans="2:7">
      <c r="B7" s="448"/>
      <c r="C7" s="449"/>
      <c r="D7" s="450" t="s">
        <v>584</v>
      </c>
      <c r="E7" s="451" t="s">
        <v>585</v>
      </c>
      <c r="F7" s="450" t="s">
        <v>584</v>
      </c>
      <c r="G7" s="451" t="s">
        <v>585</v>
      </c>
    </row>
    <row r="8" ht="30" customHeight="1" spans="2:7">
      <c r="B8" s="452" t="s">
        <v>586</v>
      </c>
      <c r="C8" s="453" t="s">
        <v>587</v>
      </c>
      <c r="D8" s="454">
        <v>91140</v>
      </c>
      <c r="E8" s="455">
        <v>66390</v>
      </c>
      <c r="F8" s="454">
        <v>102090.25</v>
      </c>
      <c r="G8" s="455">
        <v>74179.35</v>
      </c>
    </row>
    <row r="9" ht="30" customHeight="1" spans="2:7">
      <c r="B9" s="452"/>
      <c r="C9" s="456" t="s">
        <v>588</v>
      </c>
      <c r="D9" s="457">
        <v>162450</v>
      </c>
      <c r="E9" s="458">
        <v>116377</v>
      </c>
      <c r="F9" s="457">
        <v>184288.29</v>
      </c>
      <c r="G9" s="458">
        <v>131800.17</v>
      </c>
    </row>
    <row r="10" ht="30" customHeight="1" spans="2:7">
      <c r="B10" s="459"/>
      <c r="C10" s="460" t="s">
        <v>589</v>
      </c>
      <c r="D10" s="461">
        <v>104324</v>
      </c>
      <c r="E10" s="462">
        <v>75632</v>
      </c>
      <c r="F10" s="461">
        <v>107826</v>
      </c>
      <c r="G10" s="462">
        <v>75586</v>
      </c>
    </row>
    <row r="11" ht="30" customHeight="1" spans="2:7">
      <c r="B11" s="463" t="s">
        <v>590</v>
      </c>
      <c r="C11" s="453" t="s">
        <v>587</v>
      </c>
      <c r="D11" s="454">
        <v>139960</v>
      </c>
      <c r="E11" s="455">
        <v>100611</v>
      </c>
      <c r="F11" s="454">
        <v>153004.2</v>
      </c>
      <c r="G11" s="455">
        <v>109870</v>
      </c>
    </row>
    <row r="12" ht="30" customHeight="1" spans="2:7">
      <c r="B12" s="463"/>
      <c r="C12" s="456" t="s">
        <v>588</v>
      </c>
      <c r="D12" s="457">
        <v>190040</v>
      </c>
      <c r="E12" s="458">
        <v>135718</v>
      </c>
      <c r="F12" s="457">
        <v>203029.3</v>
      </c>
      <c r="G12" s="458">
        <v>144937.62</v>
      </c>
    </row>
    <row r="13" ht="30" customHeight="1" spans="2:7">
      <c r="B13" s="464"/>
      <c r="C13" s="460" t="s">
        <v>589</v>
      </c>
      <c r="D13" s="461">
        <v>164100</v>
      </c>
      <c r="E13" s="462">
        <v>117534</v>
      </c>
      <c r="F13" s="461">
        <v>174427</v>
      </c>
      <c r="G13" s="462">
        <v>122273</v>
      </c>
    </row>
    <row r="14" ht="13.5" customHeight="1"/>
    <row r="15" spans="2:2">
      <c r="B15" s="1" t="s">
        <v>591</v>
      </c>
    </row>
    <row r="20" ht="13.5" customHeight="1"/>
    <row r="25" ht="36.75" customHeight="1"/>
    <row r="31" ht="18.75" customHeight="1"/>
  </sheetData>
  <mergeCells count="7">
    <mergeCell ref="I1:J1"/>
    <mergeCell ref="B4:G4"/>
    <mergeCell ref="D6:E6"/>
    <mergeCell ref="F6:G6"/>
    <mergeCell ref="B8:B10"/>
    <mergeCell ref="B11:B13"/>
    <mergeCell ref="B6:C7"/>
  </mergeCells>
  <printOptions horizontalCentered="1"/>
  <pageMargins left="0.47244094488189" right="0.393700787401575" top="0.984251968503937" bottom="0.984251968503937" header="0.511811023622047" footer="0.511811023622047"/>
  <pageSetup paperSize="1" scale="8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1:L37"/>
  <sheetViews>
    <sheetView showGridLines="0" zoomScale="85" zoomScaleNormal="85" topLeftCell="B1" workbookViewId="0">
      <selection activeCell="F17" sqref="F17"/>
    </sheetView>
  </sheetViews>
  <sheetFormatPr defaultColWidth="9" defaultRowHeight="15.75"/>
  <cols>
    <col min="1" max="1" width="2.71428571428571" style="165" customWidth="1"/>
    <col min="2" max="2" width="39" style="165" customWidth="1"/>
    <col min="3" max="3" width="20.8571428571429" style="165" customWidth="1"/>
    <col min="4" max="9" width="30.1428571428571" style="165" customWidth="1"/>
    <col min="10" max="10" width="18.8571428571429" style="165" customWidth="1"/>
    <col min="11" max="11" width="15.5714285714286" style="165" customWidth="1"/>
    <col min="12" max="258" width="9.14285714285714" style="165"/>
    <col min="259" max="259" width="6.71428571428571" style="165" customWidth="1"/>
    <col min="260" max="265" width="30.1428571428571" style="165" customWidth="1"/>
    <col min="266" max="266" width="18.8571428571429" style="165" customWidth="1"/>
    <col min="267" max="267" width="15.5714285714286" style="165" customWidth="1"/>
    <col min="268" max="514" width="9.14285714285714" style="165"/>
    <col min="515" max="515" width="6.71428571428571" style="165" customWidth="1"/>
    <col min="516" max="521" width="30.1428571428571" style="165" customWidth="1"/>
    <col min="522" max="522" width="18.8571428571429" style="165" customWidth="1"/>
    <col min="523" max="523" width="15.5714285714286" style="165" customWidth="1"/>
    <col min="524" max="770" width="9.14285714285714" style="165"/>
    <col min="771" max="771" width="6.71428571428571" style="165" customWidth="1"/>
    <col min="772" max="777" width="30.1428571428571" style="165" customWidth="1"/>
    <col min="778" max="778" width="18.8571428571429" style="165" customWidth="1"/>
    <col min="779" max="779" width="15.5714285714286" style="165" customWidth="1"/>
    <col min="780" max="1026" width="9.14285714285714" style="165"/>
    <col min="1027" max="1027" width="6.71428571428571" style="165" customWidth="1"/>
    <col min="1028" max="1033" width="30.1428571428571" style="165" customWidth="1"/>
    <col min="1034" max="1034" width="18.8571428571429" style="165" customWidth="1"/>
    <col min="1035" max="1035" width="15.5714285714286" style="165" customWidth="1"/>
    <col min="1036" max="1282" width="9.14285714285714" style="165"/>
    <col min="1283" max="1283" width="6.71428571428571" style="165" customWidth="1"/>
    <col min="1284" max="1289" width="30.1428571428571" style="165" customWidth="1"/>
    <col min="1290" max="1290" width="18.8571428571429" style="165" customWidth="1"/>
    <col min="1291" max="1291" width="15.5714285714286" style="165" customWidth="1"/>
    <col min="1292" max="1538" width="9.14285714285714" style="165"/>
    <col min="1539" max="1539" width="6.71428571428571" style="165" customWidth="1"/>
    <col min="1540" max="1545" width="30.1428571428571" style="165" customWidth="1"/>
    <col min="1546" max="1546" width="18.8571428571429" style="165" customWidth="1"/>
    <col min="1547" max="1547" width="15.5714285714286" style="165" customWidth="1"/>
    <col min="1548" max="1794" width="9.14285714285714" style="165"/>
    <col min="1795" max="1795" width="6.71428571428571" style="165" customWidth="1"/>
    <col min="1796" max="1801" width="30.1428571428571" style="165" customWidth="1"/>
    <col min="1802" max="1802" width="18.8571428571429" style="165" customWidth="1"/>
    <col min="1803" max="1803" width="15.5714285714286" style="165" customWidth="1"/>
    <col min="1804" max="2050" width="9.14285714285714" style="165"/>
    <col min="2051" max="2051" width="6.71428571428571" style="165" customWidth="1"/>
    <col min="2052" max="2057" width="30.1428571428571" style="165" customWidth="1"/>
    <col min="2058" max="2058" width="18.8571428571429" style="165" customWidth="1"/>
    <col min="2059" max="2059" width="15.5714285714286" style="165" customWidth="1"/>
    <col min="2060" max="2306" width="9.14285714285714" style="165"/>
    <col min="2307" max="2307" width="6.71428571428571" style="165" customWidth="1"/>
    <col min="2308" max="2313" width="30.1428571428571" style="165" customWidth="1"/>
    <col min="2314" max="2314" width="18.8571428571429" style="165" customWidth="1"/>
    <col min="2315" max="2315" width="15.5714285714286" style="165" customWidth="1"/>
    <col min="2316" max="2562" width="9.14285714285714" style="165"/>
    <col min="2563" max="2563" width="6.71428571428571" style="165" customWidth="1"/>
    <col min="2564" max="2569" width="30.1428571428571" style="165" customWidth="1"/>
    <col min="2570" max="2570" width="18.8571428571429" style="165" customWidth="1"/>
    <col min="2571" max="2571" width="15.5714285714286" style="165" customWidth="1"/>
    <col min="2572" max="2818" width="9.14285714285714" style="165"/>
    <col min="2819" max="2819" width="6.71428571428571" style="165" customWidth="1"/>
    <col min="2820" max="2825" width="30.1428571428571" style="165" customWidth="1"/>
    <col min="2826" max="2826" width="18.8571428571429" style="165" customWidth="1"/>
    <col min="2827" max="2827" width="15.5714285714286" style="165" customWidth="1"/>
    <col min="2828" max="3074" width="9.14285714285714" style="165"/>
    <col min="3075" max="3075" width="6.71428571428571" style="165" customWidth="1"/>
    <col min="3076" max="3081" width="30.1428571428571" style="165" customWidth="1"/>
    <col min="3082" max="3082" width="18.8571428571429" style="165" customWidth="1"/>
    <col min="3083" max="3083" width="15.5714285714286" style="165" customWidth="1"/>
    <col min="3084" max="3330" width="9.14285714285714" style="165"/>
    <col min="3331" max="3331" width="6.71428571428571" style="165" customWidth="1"/>
    <col min="3332" max="3337" width="30.1428571428571" style="165" customWidth="1"/>
    <col min="3338" max="3338" width="18.8571428571429" style="165" customWidth="1"/>
    <col min="3339" max="3339" width="15.5714285714286" style="165" customWidth="1"/>
    <col min="3340" max="3586" width="9.14285714285714" style="165"/>
    <col min="3587" max="3587" width="6.71428571428571" style="165" customWidth="1"/>
    <col min="3588" max="3593" width="30.1428571428571" style="165" customWidth="1"/>
    <col min="3594" max="3594" width="18.8571428571429" style="165" customWidth="1"/>
    <col min="3595" max="3595" width="15.5714285714286" style="165" customWidth="1"/>
    <col min="3596" max="3842" width="9.14285714285714" style="165"/>
    <col min="3843" max="3843" width="6.71428571428571" style="165" customWidth="1"/>
    <col min="3844" max="3849" width="30.1428571428571" style="165" customWidth="1"/>
    <col min="3850" max="3850" width="18.8571428571429" style="165" customWidth="1"/>
    <col min="3851" max="3851" width="15.5714285714286" style="165" customWidth="1"/>
    <col min="3852" max="4098" width="9.14285714285714" style="165"/>
    <col min="4099" max="4099" width="6.71428571428571" style="165" customWidth="1"/>
    <col min="4100" max="4105" width="30.1428571428571" style="165" customWidth="1"/>
    <col min="4106" max="4106" width="18.8571428571429" style="165" customWidth="1"/>
    <col min="4107" max="4107" width="15.5714285714286" style="165" customWidth="1"/>
    <col min="4108" max="4354" width="9.14285714285714" style="165"/>
    <col min="4355" max="4355" width="6.71428571428571" style="165" customWidth="1"/>
    <col min="4356" max="4361" width="30.1428571428571" style="165" customWidth="1"/>
    <col min="4362" max="4362" width="18.8571428571429" style="165" customWidth="1"/>
    <col min="4363" max="4363" width="15.5714285714286" style="165" customWidth="1"/>
    <col min="4364" max="4610" width="9.14285714285714" style="165"/>
    <col min="4611" max="4611" width="6.71428571428571" style="165" customWidth="1"/>
    <col min="4612" max="4617" width="30.1428571428571" style="165" customWidth="1"/>
    <col min="4618" max="4618" width="18.8571428571429" style="165" customWidth="1"/>
    <col min="4619" max="4619" width="15.5714285714286" style="165" customWidth="1"/>
    <col min="4620" max="4866" width="9.14285714285714" style="165"/>
    <col min="4867" max="4867" width="6.71428571428571" style="165" customWidth="1"/>
    <col min="4868" max="4873" width="30.1428571428571" style="165" customWidth="1"/>
    <col min="4874" max="4874" width="18.8571428571429" style="165" customWidth="1"/>
    <col min="4875" max="4875" width="15.5714285714286" style="165" customWidth="1"/>
    <col min="4876" max="5122" width="9.14285714285714" style="165"/>
    <col min="5123" max="5123" width="6.71428571428571" style="165" customWidth="1"/>
    <col min="5124" max="5129" width="30.1428571428571" style="165" customWidth="1"/>
    <col min="5130" max="5130" width="18.8571428571429" style="165" customWidth="1"/>
    <col min="5131" max="5131" width="15.5714285714286" style="165" customWidth="1"/>
    <col min="5132" max="5378" width="9.14285714285714" style="165"/>
    <col min="5379" max="5379" width="6.71428571428571" style="165" customWidth="1"/>
    <col min="5380" max="5385" width="30.1428571428571" style="165" customWidth="1"/>
    <col min="5386" max="5386" width="18.8571428571429" style="165" customWidth="1"/>
    <col min="5387" max="5387" width="15.5714285714286" style="165" customWidth="1"/>
    <col min="5388" max="5634" width="9.14285714285714" style="165"/>
    <col min="5635" max="5635" width="6.71428571428571" style="165" customWidth="1"/>
    <col min="5636" max="5641" width="30.1428571428571" style="165" customWidth="1"/>
    <col min="5642" max="5642" width="18.8571428571429" style="165" customWidth="1"/>
    <col min="5643" max="5643" width="15.5714285714286" style="165" customWidth="1"/>
    <col min="5644" max="5890" width="9.14285714285714" style="165"/>
    <col min="5891" max="5891" width="6.71428571428571" style="165" customWidth="1"/>
    <col min="5892" max="5897" width="30.1428571428571" style="165" customWidth="1"/>
    <col min="5898" max="5898" width="18.8571428571429" style="165" customWidth="1"/>
    <col min="5899" max="5899" width="15.5714285714286" style="165" customWidth="1"/>
    <col min="5900" max="6146" width="9.14285714285714" style="165"/>
    <col min="6147" max="6147" width="6.71428571428571" style="165" customWidth="1"/>
    <col min="6148" max="6153" width="30.1428571428571" style="165" customWidth="1"/>
    <col min="6154" max="6154" width="18.8571428571429" style="165" customWidth="1"/>
    <col min="6155" max="6155" width="15.5714285714286" style="165" customWidth="1"/>
    <col min="6156" max="6402" width="9.14285714285714" style="165"/>
    <col min="6403" max="6403" width="6.71428571428571" style="165" customWidth="1"/>
    <col min="6404" max="6409" width="30.1428571428571" style="165" customWidth="1"/>
    <col min="6410" max="6410" width="18.8571428571429" style="165" customWidth="1"/>
    <col min="6411" max="6411" width="15.5714285714286" style="165" customWidth="1"/>
    <col min="6412" max="6658" width="9.14285714285714" style="165"/>
    <col min="6659" max="6659" width="6.71428571428571" style="165" customWidth="1"/>
    <col min="6660" max="6665" width="30.1428571428571" style="165" customWidth="1"/>
    <col min="6666" max="6666" width="18.8571428571429" style="165" customWidth="1"/>
    <col min="6667" max="6667" width="15.5714285714286" style="165" customWidth="1"/>
    <col min="6668" max="6914" width="9.14285714285714" style="165"/>
    <col min="6915" max="6915" width="6.71428571428571" style="165" customWidth="1"/>
    <col min="6916" max="6921" width="30.1428571428571" style="165" customWidth="1"/>
    <col min="6922" max="6922" width="18.8571428571429" style="165" customWidth="1"/>
    <col min="6923" max="6923" width="15.5714285714286" style="165" customWidth="1"/>
    <col min="6924" max="7170" width="9.14285714285714" style="165"/>
    <col min="7171" max="7171" width="6.71428571428571" style="165" customWidth="1"/>
    <col min="7172" max="7177" width="30.1428571428571" style="165" customWidth="1"/>
    <col min="7178" max="7178" width="18.8571428571429" style="165" customWidth="1"/>
    <col min="7179" max="7179" width="15.5714285714286" style="165" customWidth="1"/>
    <col min="7180" max="7426" width="9.14285714285714" style="165"/>
    <col min="7427" max="7427" width="6.71428571428571" style="165" customWidth="1"/>
    <col min="7428" max="7433" width="30.1428571428571" style="165" customWidth="1"/>
    <col min="7434" max="7434" width="18.8571428571429" style="165" customWidth="1"/>
    <col min="7435" max="7435" width="15.5714285714286" style="165" customWidth="1"/>
    <col min="7436" max="7682" width="9.14285714285714" style="165"/>
    <col min="7683" max="7683" width="6.71428571428571" style="165" customWidth="1"/>
    <col min="7684" max="7689" width="30.1428571428571" style="165" customWidth="1"/>
    <col min="7690" max="7690" width="18.8571428571429" style="165" customWidth="1"/>
    <col min="7691" max="7691" width="15.5714285714286" style="165" customWidth="1"/>
    <col min="7692" max="7938" width="9.14285714285714" style="165"/>
    <col min="7939" max="7939" width="6.71428571428571" style="165" customWidth="1"/>
    <col min="7940" max="7945" width="30.1428571428571" style="165" customWidth="1"/>
    <col min="7946" max="7946" width="18.8571428571429" style="165" customWidth="1"/>
    <col min="7947" max="7947" width="15.5714285714286" style="165" customWidth="1"/>
    <col min="7948" max="8194" width="9.14285714285714" style="165"/>
    <col min="8195" max="8195" width="6.71428571428571" style="165" customWidth="1"/>
    <col min="8196" max="8201" width="30.1428571428571" style="165" customWidth="1"/>
    <col min="8202" max="8202" width="18.8571428571429" style="165" customWidth="1"/>
    <col min="8203" max="8203" width="15.5714285714286" style="165" customWidth="1"/>
    <col min="8204" max="8450" width="9.14285714285714" style="165"/>
    <col min="8451" max="8451" width="6.71428571428571" style="165" customWidth="1"/>
    <col min="8452" max="8457" width="30.1428571428571" style="165" customWidth="1"/>
    <col min="8458" max="8458" width="18.8571428571429" style="165" customWidth="1"/>
    <col min="8459" max="8459" width="15.5714285714286" style="165" customWidth="1"/>
    <col min="8460" max="8706" width="9.14285714285714" style="165"/>
    <col min="8707" max="8707" width="6.71428571428571" style="165" customWidth="1"/>
    <col min="8708" max="8713" width="30.1428571428571" style="165" customWidth="1"/>
    <col min="8714" max="8714" width="18.8571428571429" style="165" customWidth="1"/>
    <col min="8715" max="8715" width="15.5714285714286" style="165" customWidth="1"/>
    <col min="8716" max="8962" width="9.14285714285714" style="165"/>
    <col min="8963" max="8963" width="6.71428571428571" style="165" customWidth="1"/>
    <col min="8964" max="8969" width="30.1428571428571" style="165" customWidth="1"/>
    <col min="8970" max="8970" width="18.8571428571429" style="165" customWidth="1"/>
    <col min="8971" max="8971" width="15.5714285714286" style="165" customWidth="1"/>
    <col min="8972" max="9218" width="9.14285714285714" style="165"/>
    <col min="9219" max="9219" width="6.71428571428571" style="165" customWidth="1"/>
    <col min="9220" max="9225" width="30.1428571428571" style="165" customWidth="1"/>
    <col min="9226" max="9226" width="18.8571428571429" style="165" customWidth="1"/>
    <col min="9227" max="9227" width="15.5714285714286" style="165" customWidth="1"/>
    <col min="9228" max="9474" width="9.14285714285714" style="165"/>
    <col min="9475" max="9475" width="6.71428571428571" style="165" customWidth="1"/>
    <col min="9476" max="9481" width="30.1428571428571" style="165" customWidth="1"/>
    <col min="9482" max="9482" width="18.8571428571429" style="165" customWidth="1"/>
    <col min="9483" max="9483" width="15.5714285714286" style="165" customWidth="1"/>
    <col min="9484" max="9730" width="9.14285714285714" style="165"/>
    <col min="9731" max="9731" width="6.71428571428571" style="165" customWidth="1"/>
    <col min="9732" max="9737" width="30.1428571428571" style="165" customWidth="1"/>
    <col min="9738" max="9738" width="18.8571428571429" style="165" customWidth="1"/>
    <col min="9739" max="9739" width="15.5714285714286" style="165" customWidth="1"/>
    <col min="9740" max="9986" width="9.14285714285714" style="165"/>
    <col min="9987" max="9987" width="6.71428571428571" style="165" customWidth="1"/>
    <col min="9988" max="9993" width="30.1428571428571" style="165" customWidth="1"/>
    <col min="9994" max="9994" width="18.8571428571429" style="165" customWidth="1"/>
    <col min="9995" max="9995" width="15.5714285714286" style="165" customWidth="1"/>
    <col min="9996" max="10242" width="9.14285714285714" style="165"/>
    <col min="10243" max="10243" width="6.71428571428571" style="165" customWidth="1"/>
    <col min="10244" max="10249" width="30.1428571428571" style="165" customWidth="1"/>
    <col min="10250" max="10250" width="18.8571428571429" style="165" customWidth="1"/>
    <col min="10251" max="10251" width="15.5714285714286" style="165" customWidth="1"/>
    <col min="10252" max="10498" width="9.14285714285714" style="165"/>
    <col min="10499" max="10499" width="6.71428571428571" style="165" customWidth="1"/>
    <col min="10500" max="10505" width="30.1428571428571" style="165" customWidth="1"/>
    <col min="10506" max="10506" width="18.8571428571429" style="165" customWidth="1"/>
    <col min="10507" max="10507" width="15.5714285714286" style="165" customWidth="1"/>
    <col min="10508" max="10754" width="9.14285714285714" style="165"/>
    <col min="10755" max="10755" width="6.71428571428571" style="165" customWidth="1"/>
    <col min="10756" max="10761" width="30.1428571428571" style="165" customWidth="1"/>
    <col min="10762" max="10762" width="18.8571428571429" style="165" customWidth="1"/>
    <col min="10763" max="10763" width="15.5714285714286" style="165" customWidth="1"/>
    <col min="10764" max="11010" width="9.14285714285714" style="165"/>
    <col min="11011" max="11011" width="6.71428571428571" style="165" customWidth="1"/>
    <col min="11012" max="11017" width="30.1428571428571" style="165" customWidth="1"/>
    <col min="11018" max="11018" width="18.8571428571429" style="165" customWidth="1"/>
    <col min="11019" max="11019" width="15.5714285714286" style="165" customWidth="1"/>
    <col min="11020" max="11266" width="9.14285714285714" style="165"/>
    <col min="11267" max="11267" width="6.71428571428571" style="165" customWidth="1"/>
    <col min="11268" max="11273" width="30.1428571428571" style="165" customWidth="1"/>
    <col min="11274" max="11274" width="18.8571428571429" style="165" customWidth="1"/>
    <col min="11275" max="11275" width="15.5714285714286" style="165" customWidth="1"/>
    <col min="11276" max="11522" width="9.14285714285714" style="165"/>
    <col min="11523" max="11523" width="6.71428571428571" style="165" customWidth="1"/>
    <col min="11524" max="11529" width="30.1428571428571" style="165" customWidth="1"/>
    <col min="11530" max="11530" width="18.8571428571429" style="165" customWidth="1"/>
    <col min="11531" max="11531" width="15.5714285714286" style="165" customWidth="1"/>
    <col min="11532" max="11778" width="9.14285714285714" style="165"/>
    <col min="11779" max="11779" width="6.71428571428571" style="165" customWidth="1"/>
    <col min="11780" max="11785" width="30.1428571428571" style="165" customWidth="1"/>
    <col min="11786" max="11786" width="18.8571428571429" style="165" customWidth="1"/>
    <col min="11787" max="11787" width="15.5714285714286" style="165" customWidth="1"/>
    <col min="11788" max="12034" width="9.14285714285714" style="165"/>
    <col min="12035" max="12035" width="6.71428571428571" style="165" customWidth="1"/>
    <col min="12036" max="12041" width="30.1428571428571" style="165" customWidth="1"/>
    <col min="12042" max="12042" width="18.8571428571429" style="165" customWidth="1"/>
    <col min="12043" max="12043" width="15.5714285714286" style="165" customWidth="1"/>
    <col min="12044" max="12290" width="9.14285714285714" style="165"/>
    <col min="12291" max="12291" width="6.71428571428571" style="165" customWidth="1"/>
    <col min="12292" max="12297" width="30.1428571428571" style="165" customWidth="1"/>
    <col min="12298" max="12298" width="18.8571428571429" style="165" customWidth="1"/>
    <col min="12299" max="12299" width="15.5714285714286" style="165" customWidth="1"/>
    <col min="12300" max="12546" width="9.14285714285714" style="165"/>
    <col min="12547" max="12547" width="6.71428571428571" style="165" customWidth="1"/>
    <col min="12548" max="12553" width="30.1428571428571" style="165" customWidth="1"/>
    <col min="12554" max="12554" width="18.8571428571429" style="165" customWidth="1"/>
    <col min="12555" max="12555" width="15.5714285714286" style="165" customWidth="1"/>
    <col min="12556" max="12802" width="9.14285714285714" style="165"/>
    <col min="12803" max="12803" width="6.71428571428571" style="165" customWidth="1"/>
    <col min="12804" max="12809" width="30.1428571428571" style="165" customWidth="1"/>
    <col min="12810" max="12810" width="18.8571428571429" style="165" customWidth="1"/>
    <col min="12811" max="12811" width="15.5714285714286" style="165" customWidth="1"/>
    <col min="12812" max="13058" width="9.14285714285714" style="165"/>
    <col min="13059" max="13059" width="6.71428571428571" style="165" customWidth="1"/>
    <col min="13060" max="13065" width="30.1428571428571" style="165" customWidth="1"/>
    <col min="13066" max="13066" width="18.8571428571429" style="165" customWidth="1"/>
    <col min="13067" max="13067" width="15.5714285714286" style="165" customWidth="1"/>
    <col min="13068" max="13314" width="9.14285714285714" style="165"/>
    <col min="13315" max="13315" width="6.71428571428571" style="165" customWidth="1"/>
    <col min="13316" max="13321" width="30.1428571428571" style="165" customWidth="1"/>
    <col min="13322" max="13322" width="18.8571428571429" style="165" customWidth="1"/>
    <col min="13323" max="13323" width="15.5714285714286" style="165" customWidth="1"/>
    <col min="13324" max="13570" width="9.14285714285714" style="165"/>
    <col min="13571" max="13571" width="6.71428571428571" style="165" customWidth="1"/>
    <col min="13572" max="13577" width="30.1428571428571" style="165" customWidth="1"/>
    <col min="13578" max="13578" width="18.8571428571429" style="165" customWidth="1"/>
    <col min="13579" max="13579" width="15.5714285714286" style="165" customWidth="1"/>
    <col min="13580" max="13826" width="9.14285714285714" style="165"/>
    <col min="13827" max="13827" width="6.71428571428571" style="165" customWidth="1"/>
    <col min="13828" max="13833" width="30.1428571428571" style="165" customWidth="1"/>
    <col min="13834" max="13834" width="18.8571428571429" style="165" customWidth="1"/>
    <col min="13835" max="13835" width="15.5714285714286" style="165" customWidth="1"/>
    <col min="13836" max="14082" width="9.14285714285714" style="165"/>
    <col min="14083" max="14083" width="6.71428571428571" style="165" customWidth="1"/>
    <col min="14084" max="14089" width="30.1428571428571" style="165" customWidth="1"/>
    <col min="14090" max="14090" width="18.8571428571429" style="165" customWidth="1"/>
    <col min="14091" max="14091" width="15.5714285714286" style="165" customWidth="1"/>
    <col min="14092" max="14338" width="9.14285714285714" style="165"/>
    <col min="14339" max="14339" width="6.71428571428571" style="165" customWidth="1"/>
    <col min="14340" max="14345" width="30.1428571428571" style="165" customWidth="1"/>
    <col min="14346" max="14346" width="18.8571428571429" style="165" customWidth="1"/>
    <col min="14347" max="14347" width="15.5714285714286" style="165" customWidth="1"/>
    <col min="14348" max="14594" width="9.14285714285714" style="165"/>
    <col min="14595" max="14595" width="6.71428571428571" style="165" customWidth="1"/>
    <col min="14596" max="14601" width="30.1428571428571" style="165" customWidth="1"/>
    <col min="14602" max="14602" width="18.8571428571429" style="165" customWidth="1"/>
    <col min="14603" max="14603" width="15.5714285714286" style="165" customWidth="1"/>
    <col min="14604" max="14850" width="9.14285714285714" style="165"/>
    <col min="14851" max="14851" width="6.71428571428571" style="165" customWidth="1"/>
    <col min="14852" max="14857" width="30.1428571428571" style="165" customWidth="1"/>
    <col min="14858" max="14858" width="18.8571428571429" style="165" customWidth="1"/>
    <col min="14859" max="14859" width="15.5714285714286" style="165" customWidth="1"/>
    <col min="14860" max="15106" width="9.14285714285714" style="165"/>
    <col min="15107" max="15107" width="6.71428571428571" style="165" customWidth="1"/>
    <col min="15108" max="15113" width="30.1428571428571" style="165" customWidth="1"/>
    <col min="15114" max="15114" width="18.8571428571429" style="165" customWidth="1"/>
    <col min="15115" max="15115" width="15.5714285714286" style="165" customWidth="1"/>
    <col min="15116" max="15362" width="9.14285714285714" style="165"/>
    <col min="15363" max="15363" width="6.71428571428571" style="165" customWidth="1"/>
    <col min="15364" max="15369" width="30.1428571428571" style="165" customWidth="1"/>
    <col min="15370" max="15370" width="18.8571428571429" style="165" customWidth="1"/>
    <col min="15371" max="15371" width="15.5714285714286" style="165" customWidth="1"/>
    <col min="15372" max="15618" width="9.14285714285714" style="165"/>
    <col min="15619" max="15619" width="6.71428571428571" style="165" customWidth="1"/>
    <col min="15620" max="15625" width="30.1428571428571" style="165" customWidth="1"/>
    <col min="15626" max="15626" width="18.8571428571429" style="165" customWidth="1"/>
    <col min="15627" max="15627" width="15.5714285714286" style="165" customWidth="1"/>
    <col min="15628" max="15874" width="9.14285714285714" style="165"/>
    <col min="15875" max="15875" width="6.71428571428571" style="165" customWidth="1"/>
    <col min="15876" max="15881" width="30.1428571428571" style="165" customWidth="1"/>
    <col min="15882" max="15882" width="18.8571428571429" style="165" customWidth="1"/>
    <col min="15883" max="15883" width="15.5714285714286" style="165" customWidth="1"/>
    <col min="15884" max="16130" width="9.14285714285714" style="165"/>
    <col min="16131" max="16131" width="6.71428571428571" style="165" customWidth="1"/>
    <col min="16132" max="16137" width="30.1428571428571" style="165" customWidth="1"/>
    <col min="16138" max="16138" width="18.8571428571429" style="165" customWidth="1"/>
    <col min="16139" max="16139" width="15.5714285714286" style="165" customWidth="1"/>
    <col min="16140" max="16384" width="9.14285714285714" style="165"/>
  </cols>
  <sheetData>
    <row r="1" spans="2:9">
      <c r="B1" s="168"/>
      <c r="C1" s="168"/>
      <c r="D1" s="168"/>
      <c r="E1" s="168"/>
      <c r="F1" s="168"/>
      <c r="G1" s="168"/>
      <c r="H1" s="168"/>
      <c r="I1" s="2" t="s">
        <v>592</v>
      </c>
    </row>
    <row r="2" spans="2:9">
      <c r="B2" s="168"/>
      <c r="C2" s="168"/>
      <c r="D2" s="168"/>
      <c r="E2" s="168"/>
      <c r="F2" s="168"/>
      <c r="G2" s="168"/>
      <c r="H2" s="168"/>
      <c r="I2" s="2"/>
    </row>
    <row r="3" ht="20.25" customHeight="1" spans="2:11">
      <c r="B3" s="401" t="s">
        <v>593</v>
      </c>
      <c r="C3" s="401"/>
      <c r="D3" s="401"/>
      <c r="E3" s="401"/>
      <c r="F3" s="401"/>
      <c r="G3" s="401"/>
      <c r="H3" s="401"/>
      <c r="I3" s="401"/>
      <c r="J3" s="434"/>
      <c r="K3" s="168"/>
    </row>
    <row r="4" ht="16.5" spans="2:9">
      <c r="B4" s="402"/>
      <c r="C4" s="402"/>
      <c r="D4" s="402"/>
      <c r="E4" s="402"/>
      <c r="F4" s="402"/>
      <c r="G4" s="402"/>
      <c r="I4" s="435" t="s">
        <v>582</v>
      </c>
    </row>
    <row r="5" s="400" customFormat="1" ht="44.25" customHeight="1" spans="2:9">
      <c r="B5" s="403" t="s">
        <v>594</v>
      </c>
      <c r="C5" s="404"/>
      <c r="D5" s="404"/>
      <c r="E5" s="404"/>
      <c r="F5" s="404"/>
      <c r="G5" s="404"/>
      <c r="H5" s="405"/>
      <c r="I5" s="261" t="s">
        <v>595</v>
      </c>
    </row>
    <row r="6" s="400" customFormat="1" ht="47.25" customHeight="1" spans="2:9">
      <c r="B6" s="6" t="s">
        <v>596</v>
      </c>
      <c r="C6" s="406" t="s">
        <v>597</v>
      </c>
      <c r="D6" s="406" t="s">
        <v>598</v>
      </c>
      <c r="E6" s="406" t="s">
        <v>599</v>
      </c>
      <c r="F6" s="407" t="s">
        <v>600</v>
      </c>
      <c r="G6" s="406" t="s">
        <v>601</v>
      </c>
      <c r="H6" s="406" t="s">
        <v>602</v>
      </c>
      <c r="I6" s="269"/>
    </row>
    <row r="7" s="400" customFormat="1" ht="20.1" customHeight="1" spans="2:9">
      <c r="B7" s="408" t="s">
        <v>603</v>
      </c>
      <c r="C7" s="408"/>
      <c r="D7" s="408"/>
      <c r="E7" s="409"/>
      <c r="F7" s="409"/>
      <c r="G7" s="409"/>
      <c r="H7" s="409"/>
      <c r="I7" s="436"/>
    </row>
    <row r="8" s="400" customFormat="1" ht="20.1" customHeight="1" spans="2:9">
      <c r="B8" s="408" t="s">
        <v>603</v>
      </c>
      <c r="C8" s="408"/>
      <c r="D8" s="408"/>
      <c r="E8" s="409"/>
      <c r="F8" s="409"/>
      <c r="G8" s="409"/>
      <c r="H8" s="409"/>
      <c r="I8" s="436"/>
    </row>
    <row r="9" s="400" customFormat="1" ht="20.1" customHeight="1" spans="2:9">
      <c r="B9" s="408" t="s">
        <v>603</v>
      </c>
      <c r="C9" s="408"/>
      <c r="D9" s="408"/>
      <c r="E9" s="409"/>
      <c r="F9" s="409"/>
      <c r="G9" s="409"/>
      <c r="H9" s="409"/>
      <c r="I9" s="436"/>
    </row>
    <row r="10" s="400" customFormat="1" ht="20.1" customHeight="1" spans="2:9">
      <c r="B10" s="410" t="s">
        <v>603</v>
      </c>
      <c r="C10" s="411"/>
      <c r="D10" s="411"/>
      <c r="E10" s="409"/>
      <c r="F10" s="409"/>
      <c r="G10" s="409"/>
      <c r="H10" s="409"/>
      <c r="I10" s="436"/>
    </row>
    <row r="11" s="400" customFormat="1" ht="20.1" customHeight="1" spans="2:9">
      <c r="B11" s="410" t="s">
        <v>603</v>
      </c>
      <c r="C11" s="411"/>
      <c r="D11" s="411"/>
      <c r="E11" s="409"/>
      <c r="F11" s="409"/>
      <c r="G11" s="409"/>
      <c r="H11" s="409"/>
      <c r="I11" s="436"/>
    </row>
    <row r="12" s="400" customFormat="1" ht="20.1" customHeight="1" spans="2:9">
      <c r="B12" s="412" t="s">
        <v>603</v>
      </c>
      <c r="C12" s="412"/>
      <c r="D12" s="412"/>
      <c r="E12" s="413"/>
      <c r="F12" s="413"/>
      <c r="G12" s="413"/>
      <c r="H12" s="413"/>
      <c r="I12" s="437"/>
    </row>
    <row r="13" s="400" customFormat="1" ht="30" customHeight="1" spans="2:9">
      <c r="B13" s="414" t="s">
        <v>604</v>
      </c>
      <c r="C13" s="415"/>
      <c r="D13" s="416"/>
      <c r="E13" s="417">
        <v>0</v>
      </c>
      <c r="F13" s="417">
        <v>0</v>
      </c>
      <c r="G13" s="417">
        <v>0</v>
      </c>
      <c r="H13" s="417">
        <v>0</v>
      </c>
      <c r="I13" s="417"/>
    </row>
    <row r="14" spans="9:9">
      <c r="I14" s="433"/>
    </row>
    <row r="15" spans="2:9">
      <c r="B15" s="418" t="s">
        <v>605</v>
      </c>
      <c r="C15" s="418"/>
      <c r="D15" s="418"/>
      <c r="E15" s="418"/>
      <c r="F15" s="418"/>
      <c r="G15" s="418"/>
      <c r="H15" s="418"/>
      <c r="I15" s="418"/>
    </row>
    <row r="19" spans="9:11">
      <c r="I19" s="3"/>
      <c r="J19" s="3"/>
      <c r="K19" s="3"/>
    </row>
    <row r="20" ht="16.5" spans="2:9">
      <c r="B20" s="419"/>
      <c r="C20" s="419"/>
      <c r="D20" s="419"/>
      <c r="E20" s="419"/>
      <c r="F20" s="419"/>
      <c r="G20" s="419"/>
      <c r="H20" s="419"/>
      <c r="I20" s="435" t="s">
        <v>582</v>
      </c>
    </row>
    <row r="21" s="400" customFormat="1" ht="36" customHeight="1" spans="2:12">
      <c r="B21" s="420" t="s">
        <v>606</v>
      </c>
      <c r="C21" s="421"/>
      <c r="D21" s="421"/>
      <c r="E21" s="421"/>
      <c r="F21" s="421"/>
      <c r="G21" s="421"/>
      <c r="H21" s="421"/>
      <c r="I21" s="438"/>
      <c r="L21" s="439"/>
    </row>
    <row r="22" s="400" customFormat="1" ht="49.5" customHeight="1" spans="2:9">
      <c r="B22" s="422" t="s">
        <v>607</v>
      </c>
      <c r="C22" s="261" t="s">
        <v>597</v>
      </c>
      <c r="D22" s="261" t="s">
        <v>608</v>
      </c>
      <c r="E22" s="423" t="s">
        <v>609</v>
      </c>
      <c r="F22" s="423" t="s">
        <v>610</v>
      </c>
      <c r="G22" s="423" t="s">
        <v>611</v>
      </c>
      <c r="H22" s="423" t="s">
        <v>612</v>
      </c>
      <c r="I22" s="231" t="s">
        <v>595</v>
      </c>
    </row>
    <row r="23" s="400" customFormat="1" ht="19.5" spans="2:9">
      <c r="B23" s="424"/>
      <c r="C23" s="269"/>
      <c r="D23" s="269"/>
      <c r="E23" s="425">
        <v>1</v>
      </c>
      <c r="F23" s="425">
        <v>2</v>
      </c>
      <c r="G23" s="425">
        <v>3</v>
      </c>
      <c r="H23" s="425" t="s">
        <v>613</v>
      </c>
      <c r="I23" s="440">
        <v>5</v>
      </c>
    </row>
    <row r="24" s="400" customFormat="1" ht="20.1" customHeight="1" spans="2:9">
      <c r="B24" s="408" t="s">
        <v>603</v>
      </c>
      <c r="C24" s="408"/>
      <c r="D24" s="408"/>
      <c r="E24" s="409"/>
      <c r="F24" s="409"/>
      <c r="G24" s="409"/>
      <c r="H24" s="409"/>
      <c r="I24" s="436"/>
    </row>
    <row r="25" s="400" customFormat="1" ht="20.1" customHeight="1" spans="2:9">
      <c r="B25" s="408" t="s">
        <v>603</v>
      </c>
      <c r="C25" s="408"/>
      <c r="D25" s="408"/>
      <c r="E25" s="409"/>
      <c r="F25" s="409"/>
      <c r="G25" s="409"/>
      <c r="H25" s="409"/>
      <c r="I25" s="436"/>
    </row>
    <row r="26" s="400" customFormat="1" ht="20.1" customHeight="1" spans="2:9">
      <c r="B26" s="408" t="s">
        <v>603</v>
      </c>
      <c r="C26" s="408"/>
      <c r="D26" s="408"/>
      <c r="E26" s="409"/>
      <c r="F26" s="409"/>
      <c r="G26" s="409"/>
      <c r="H26" s="409"/>
      <c r="I26" s="436"/>
    </row>
    <row r="27" s="400" customFormat="1" ht="20.1" customHeight="1" spans="2:9">
      <c r="B27" s="410" t="s">
        <v>603</v>
      </c>
      <c r="C27" s="411"/>
      <c r="D27" s="411"/>
      <c r="E27" s="409"/>
      <c r="F27" s="409"/>
      <c r="G27" s="409"/>
      <c r="H27" s="409"/>
      <c r="I27" s="436"/>
    </row>
    <row r="28" s="400" customFormat="1" ht="20.1" customHeight="1" spans="2:9">
      <c r="B28" s="410" t="s">
        <v>603</v>
      </c>
      <c r="C28" s="411"/>
      <c r="D28" s="411"/>
      <c r="E28" s="409"/>
      <c r="F28" s="409"/>
      <c r="G28" s="409"/>
      <c r="H28" s="409"/>
      <c r="I28" s="436"/>
    </row>
    <row r="29" s="400" customFormat="1" ht="20.1" customHeight="1" spans="2:9">
      <c r="B29" s="412" t="s">
        <v>603</v>
      </c>
      <c r="C29" s="412"/>
      <c r="D29" s="412"/>
      <c r="E29" s="413"/>
      <c r="F29" s="413"/>
      <c r="G29" s="413"/>
      <c r="H29" s="413"/>
      <c r="I29" s="437"/>
    </row>
    <row r="30" s="400" customFormat="1" ht="30" customHeight="1" spans="2:9">
      <c r="B30" s="414" t="s">
        <v>604</v>
      </c>
      <c r="C30" s="415"/>
      <c r="D30" s="416"/>
      <c r="E30" s="417">
        <v>0</v>
      </c>
      <c r="F30" s="417">
        <v>0</v>
      </c>
      <c r="G30" s="417">
        <v>0</v>
      </c>
      <c r="H30" s="417">
        <v>0</v>
      </c>
      <c r="I30" s="417"/>
    </row>
    <row r="31" s="400" customFormat="1" ht="18.75" spans="2:9">
      <c r="B31" s="426"/>
      <c r="C31" s="426"/>
      <c r="D31" s="426"/>
      <c r="E31" s="427"/>
      <c r="F31" s="427"/>
      <c r="G31" s="427"/>
      <c r="H31" s="427"/>
      <c r="I31" s="227"/>
    </row>
    <row r="32" s="400" customFormat="1" ht="18.75" spans="2:9">
      <c r="B32" s="426"/>
      <c r="C32" s="426"/>
      <c r="D32" s="426"/>
      <c r="E32" s="427"/>
      <c r="F32" s="427"/>
      <c r="G32" s="427"/>
      <c r="H32" s="427"/>
      <c r="I32" s="227"/>
    </row>
    <row r="33" s="400" customFormat="1" ht="18" customHeight="1" spans="2:9">
      <c r="B33" s="428" t="s">
        <v>614</v>
      </c>
      <c r="C33" s="428"/>
      <c r="D33" s="428"/>
      <c r="E33" s="428"/>
      <c r="F33" s="428"/>
      <c r="G33" s="428"/>
      <c r="H33" s="428"/>
      <c r="I33" s="227"/>
    </row>
    <row r="34" s="400" customFormat="1" ht="18.75" spans="2:9">
      <c r="B34" s="428" t="s">
        <v>591</v>
      </c>
      <c r="C34" s="428"/>
      <c r="D34" s="428"/>
      <c r="E34" s="428"/>
      <c r="F34" s="428"/>
      <c r="G34" s="428"/>
      <c r="H34" s="428"/>
      <c r="I34" s="227"/>
    </row>
    <row r="35" s="400" customFormat="1" ht="18.75" spans="2:9">
      <c r="B35" s="426"/>
      <c r="C35" s="426"/>
      <c r="D35" s="426"/>
      <c r="E35" s="427"/>
      <c r="F35" s="427"/>
      <c r="G35" s="427"/>
      <c r="H35" s="427"/>
      <c r="I35" s="227"/>
    </row>
    <row r="36" s="400" customFormat="1" ht="18.75" spans="2:9">
      <c r="B36" s="426"/>
      <c r="C36" s="426"/>
      <c r="D36" s="426"/>
      <c r="E36" s="427"/>
      <c r="F36" s="427"/>
      <c r="G36" s="427"/>
      <c r="H36" s="427"/>
      <c r="I36" s="227"/>
    </row>
    <row r="37" s="400" customFormat="1" ht="18.75" spans="2:9">
      <c r="B37" s="429"/>
      <c r="C37" s="429"/>
      <c r="D37" s="429"/>
      <c r="E37" s="430"/>
      <c r="F37" s="431"/>
      <c r="G37" s="432"/>
      <c r="H37" s="433"/>
      <c r="I37" s="433"/>
    </row>
  </sheetData>
  <mergeCells count="12">
    <mergeCell ref="B3:I3"/>
    <mergeCell ref="B5:H5"/>
    <mergeCell ref="B13:D13"/>
    <mergeCell ref="B15:H15"/>
    <mergeCell ref="B21:I21"/>
    <mergeCell ref="B30:D30"/>
    <mergeCell ref="B33:H33"/>
    <mergeCell ref="B34:H34"/>
    <mergeCell ref="B22:B23"/>
    <mergeCell ref="C22:C23"/>
    <mergeCell ref="D22:D23"/>
    <mergeCell ref="I5:I6"/>
  </mergeCells>
  <pageMargins left="0.118110236220472" right="0.118110236220472" top="0.748031496062992" bottom="0.748031496062992" header="0.31496062992126" footer="0.31496062992126"/>
  <pageSetup paperSize="1" scale="5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B1:P34"/>
  <sheetViews>
    <sheetView showGridLines="0" zoomScaleSheetLayoutView="75" topLeftCell="A8" workbookViewId="0">
      <selection activeCell="J9" sqref="J9"/>
    </sheetView>
  </sheetViews>
  <sheetFormatPr defaultColWidth="9" defaultRowHeight="15.75"/>
  <cols>
    <col min="1" max="1" width="5.57142857142857" style="119" customWidth="1"/>
    <col min="2" max="2" width="7.28571428571429" style="119" customWidth="1"/>
    <col min="3" max="3" width="22.7142857142857" style="119" customWidth="1"/>
    <col min="4" max="8" width="20.7142857142857" style="119" customWidth="1"/>
    <col min="9" max="9" width="18.7142857142857" style="119" customWidth="1"/>
    <col min="10" max="10" width="19.8571428571429" style="119" customWidth="1"/>
    <col min="11" max="11" width="14.7142857142857" style="119" customWidth="1"/>
    <col min="12" max="12" width="29.8571428571429" style="119" customWidth="1"/>
    <col min="13" max="13" width="34.2857142857143" style="119" customWidth="1"/>
    <col min="14" max="14" width="27.1428571428571" style="119" customWidth="1"/>
    <col min="15" max="15" width="36.8571428571429" style="119" customWidth="1"/>
    <col min="16" max="16384" width="9.14285714285714" style="119"/>
  </cols>
  <sheetData>
    <row r="1" s="2" customFormat="1" ht="27.75" customHeight="1"/>
    <row r="2" spans="2:15">
      <c r="B2" s="128"/>
      <c r="H2" s="2"/>
      <c r="K2" s="2" t="s">
        <v>615</v>
      </c>
      <c r="N2" s="392"/>
      <c r="O2" s="392"/>
    </row>
    <row r="3" spans="2:15">
      <c r="B3" s="128"/>
      <c r="N3" s="128"/>
      <c r="O3" s="392"/>
    </row>
    <row r="4" spans="3:15"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ht="20.25" spans="2:15">
      <c r="B5" s="169" t="s">
        <v>616</v>
      </c>
      <c r="C5" s="169"/>
      <c r="D5" s="169"/>
      <c r="E5" s="169"/>
      <c r="F5" s="169"/>
      <c r="G5" s="169"/>
      <c r="H5" s="169"/>
      <c r="I5" s="169"/>
      <c r="J5" s="128"/>
      <c r="K5" s="128"/>
      <c r="L5" s="128"/>
      <c r="M5" s="128"/>
      <c r="N5" s="128"/>
      <c r="O5" s="128"/>
    </row>
    <row r="6" spans="3:15"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</row>
    <row r="7" ht="16.5" spans="3:16">
      <c r="C7" s="336"/>
      <c r="D7" s="336"/>
      <c r="E7" s="336"/>
      <c r="G7" s="336"/>
      <c r="H7" s="336"/>
      <c r="I7" s="4" t="s">
        <v>582</v>
      </c>
      <c r="K7" s="336"/>
      <c r="L7" s="336"/>
      <c r="M7" s="336"/>
      <c r="N7" s="336"/>
      <c r="O7" s="336"/>
      <c r="P7" s="336"/>
    </row>
    <row r="8" s="334" customFormat="1" ht="32.25" customHeight="1" spans="2:15">
      <c r="B8" s="337" t="s">
        <v>487</v>
      </c>
      <c r="C8" s="338" t="s">
        <v>617</v>
      </c>
      <c r="D8" s="339" t="s">
        <v>618</v>
      </c>
      <c r="E8" s="338" t="s">
        <v>619</v>
      </c>
      <c r="F8" s="340" t="s">
        <v>620</v>
      </c>
      <c r="G8" s="341" t="s">
        <v>9</v>
      </c>
      <c r="H8" s="342"/>
      <c r="I8" s="393" t="s">
        <v>10</v>
      </c>
      <c r="J8" s="394"/>
      <c r="K8" s="394"/>
      <c r="L8" s="394"/>
      <c r="M8" s="394"/>
      <c r="N8" s="394"/>
      <c r="O8" s="395"/>
    </row>
    <row r="9" s="334" customFormat="1" ht="28.5" customHeight="1" spans="2:9">
      <c r="B9" s="343"/>
      <c r="C9" s="344"/>
      <c r="D9" s="345"/>
      <c r="E9" s="344"/>
      <c r="F9" s="346"/>
      <c r="G9" s="347" t="s">
        <v>11</v>
      </c>
      <c r="H9" s="348" t="s">
        <v>12</v>
      </c>
      <c r="I9" s="396"/>
    </row>
    <row r="10" s="335" customFormat="1" ht="24" customHeight="1" spans="2:9">
      <c r="B10" s="349" t="s">
        <v>489</v>
      </c>
      <c r="C10" s="350" t="s">
        <v>621</v>
      </c>
      <c r="D10" s="351"/>
      <c r="E10" s="352"/>
      <c r="F10" s="353"/>
      <c r="G10" s="351"/>
      <c r="H10" s="354"/>
      <c r="I10" s="397" t="str">
        <f>IFERROR(H10/G10,"  ")</f>
        <v>  </v>
      </c>
    </row>
    <row r="11" s="335" customFormat="1" ht="24" customHeight="1" spans="2:9">
      <c r="B11" s="355" t="s">
        <v>491</v>
      </c>
      <c r="C11" s="356" t="s">
        <v>622</v>
      </c>
      <c r="D11" s="357"/>
      <c r="E11" s="358"/>
      <c r="F11" s="359"/>
      <c r="G11" s="357"/>
      <c r="H11" s="360"/>
      <c r="I11" s="398" t="str">
        <f t="shared" ref="I11:I16" si="0">IFERROR(H11/G11,"  ")</f>
        <v>  </v>
      </c>
    </row>
    <row r="12" s="335" customFormat="1" ht="24" customHeight="1" spans="2:9">
      <c r="B12" s="355" t="s">
        <v>493</v>
      </c>
      <c r="C12" s="356" t="s">
        <v>623</v>
      </c>
      <c r="D12" s="357"/>
      <c r="E12" s="358"/>
      <c r="F12" s="359"/>
      <c r="G12" s="357"/>
      <c r="H12" s="360"/>
      <c r="I12" s="398" t="str">
        <f t="shared" si="0"/>
        <v>  </v>
      </c>
    </row>
    <row r="13" s="335" customFormat="1" ht="24" customHeight="1" spans="2:9">
      <c r="B13" s="355" t="s">
        <v>495</v>
      </c>
      <c r="C13" s="356" t="s">
        <v>624</v>
      </c>
      <c r="D13" s="361">
        <v>100000</v>
      </c>
      <c r="E13" s="362">
        <v>0</v>
      </c>
      <c r="F13" s="363">
        <v>100000</v>
      </c>
      <c r="G13" s="364">
        <v>100000</v>
      </c>
      <c r="H13" s="365">
        <v>0</v>
      </c>
      <c r="I13" s="398">
        <f t="shared" si="0"/>
        <v>0</v>
      </c>
    </row>
    <row r="14" s="335" customFormat="1" ht="24" customHeight="1" spans="2:9">
      <c r="B14" s="355" t="s">
        <v>625</v>
      </c>
      <c r="C14" s="356" t="s">
        <v>626</v>
      </c>
      <c r="D14" s="361">
        <v>500000</v>
      </c>
      <c r="E14" s="362">
        <v>346417</v>
      </c>
      <c r="F14" s="363">
        <v>500000</v>
      </c>
      <c r="G14" s="364">
        <v>500000</v>
      </c>
      <c r="H14" s="365">
        <v>261494</v>
      </c>
      <c r="I14" s="398">
        <f t="shared" si="0"/>
        <v>0.522988</v>
      </c>
    </row>
    <row r="15" s="335" customFormat="1" ht="24" customHeight="1" spans="2:9">
      <c r="B15" s="355" t="s">
        <v>627</v>
      </c>
      <c r="C15" s="356" t="s">
        <v>628</v>
      </c>
      <c r="D15" s="361">
        <v>100000</v>
      </c>
      <c r="E15" s="362">
        <v>119640</v>
      </c>
      <c r="F15" s="363">
        <v>150000</v>
      </c>
      <c r="G15" s="364">
        <v>150000</v>
      </c>
      <c r="H15" s="365">
        <v>127800</v>
      </c>
      <c r="I15" s="398">
        <f t="shared" si="0"/>
        <v>0.852</v>
      </c>
    </row>
    <row r="16" s="335" customFormat="1" ht="24" customHeight="1" spans="2:9">
      <c r="B16" s="366" t="s">
        <v>629</v>
      </c>
      <c r="C16" s="367" t="s">
        <v>630</v>
      </c>
      <c r="D16" s="368"/>
      <c r="E16" s="369"/>
      <c r="F16" s="370"/>
      <c r="G16" s="368"/>
      <c r="H16" s="371"/>
      <c r="I16" s="399" t="str">
        <f t="shared" si="0"/>
        <v>  </v>
      </c>
    </row>
    <row r="17" ht="16.5" spans="2:6">
      <c r="B17" s="372"/>
      <c r="C17" s="372"/>
      <c r="D17" s="372"/>
      <c r="E17" s="372"/>
      <c r="F17" s="373"/>
    </row>
    <row r="18" ht="20.25" customHeight="1" spans="2:11">
      <c r="B18" s="374" t="s">
        <v>631</v>
      </c>
      <c r="C18" s="230" t="s">
        <v>621</v>
      </c>
      <c r="D18" s="230"/>
      <c r="E18" s="231"/>
      <c r="F18" s="229" t="s">
        <v>622</v>
      </c>
      <c r="G18" s="230"/>
      <c r="H18" s="231"/>
      <c r="I18" s="229" t="s">
        <v>623</v>
      </c>
      <c r="J18" s="230"/>
      <c r="K18" s="231"/>
    </row>
    <row r="19" spans="2:11">
      <c r="B19" s="375"/>
      <c r="C19" s="376">
        <v>1</v>
      </c>
      <c r="D19" s="376">
        <v>2</v>
      </c>
      <c r="E19" s="377">
        <v>3</v>
      </c>
      <c r="F19" s="378">
        <v>4</v>
      </c>
      <c r="G19" s="376">
        <v>5</v>
      </c>
      <c r="H19" s="377">
        <v>6</v>
      </c>
      <c r="I19" s="378">
        <v>7</v>
      </c>
      <c r="J19" s="376">
        <v>8</v>
      </c>
      <c r="K19" s="377">
        <v>9</v>
      </c>
    </row>
    <row r="20" spans="2:11">
      <c r="B20" s="379"/>
      <c r="C20" s="380" t="s">
        <v>632</v>
      </c>
      <c r="D20" s="380" t="s">
        <v>603</v>
      </c>
      <c r="E20" s="381" t="s">
        <v>633</v>
      </c>
      <c r="F20" s="382" t="s">
        <v>632</v>
      </c>
      <c r="G20" s="380" t="s">
        <v>603</v>
      </c>
      <c r="H20" s="381" t="s">
        <v>633</v>
      </c>
      <c r="I20" s="382" t="s">
        <v>632</v>
      </c>
      <c r="J20" s="380" t="s">
        <v>603</v>
      </c>
      <c r="K20" s="381" t="s">
        <v>633</v>
      </c>
    </row>
    <row r="21" spans="2:11">
      <c r="B21" s="383">
        <v>1</v>
      </c>
      <c r="C21" s="384"/>
      <c r="D21" s="384"/>
      <c r="E21" s="385"/>
      <c r="F21" s="386"/>
      <c r="G21" s="384"/>
      <c r="H21" s="385"/>
      <c r="I21" s="386"/>
      <c r="J21" s="384"/>
      <c r="K21" s="385"/>
    </row>
    <row r="22" spans="2:11">
      <c r="B22" s="383">
        <v>2</v>
      </c>
      <c r="C22" s="384"/>
      <c r="D22" s="384"/>
      <c r="E22" s="385"/>
      <c r="F22" s="386"/>
      <c r="G22" s="384"/>
      <c r="H22" s="385"/>
      <c r="I22" s="386"/>
      <c r="J22" s="384"/>
      <c r="K22" s="385"/>
    </row>
    <row r="23" spans="2:11">
      <c r="B23" s="383">
        <v>3</v>
      </c>
      <c r="C23" s="384"/>
      <c r="D23" s="384"/>
      <c r="E23" s="385"/>
      <c r="F23" s="386"/>
      <c r="G23" s="384"/>
      <c r="H23" s="385"/>
      <c r="I23" s="386"/>
      <c r="J23" s="384"/>
      <c r="K23" s="385"/>
    </row>
    <row r="24" spans="2:11">
      <c r="B24" s="383">
        <v>4</v>
      </c>
      <c r="C24" s="384"/>
      <c r="D24" s="384"/>
      <c r="E24" s="385"/>
      <c r="F24" s="386"/>
      <c r="G24" s="384"/>
      <c r="H24" s="385"/>
      <c r="I24" s="386"/>
      <c r="J24" s="384"/>
      <c r="K24" s="385"/>
    </row>
    <row r="25" spans="2:11">
      <c r="B25" s="383">
        <v>5</v>
      </c>
      <c r="C25" s="384"/>
      <c r="D25" s="384"/>
      <c r="E25" s="385"/>
      <c r="F25" s="386"/>
      <c r="G25" s="384"/>
      <c r="H25" s="385"/>
      <c r="I25" s="386"/>
      <c r="J25" s="384"/>
      <c r="K25" s="385"/>
    </row>
    <row r="26" spans="2:11">
      <c r="B26" s="383">
        <v>6</v>
      </c>
      <c r="C26" s="384"/>
      <c r="D26" s="384"/>
      <c r="E26" s="385"/>
      <c r="F26" s="386"/>
      <c r="G26" s="384"/>
      <c r="H26" s="385"/>
      <c r="I26" s="386"/>
      <c r="J26" s="384"/>
      <c r="K26" s="385"/>
    </row>
    <row r="27" spans="2:11">
      <c r="B27" s="383">
        <v>7</v>
      </c>
      <c r="C27" s="384"/>
      <c r="D27" s="384"/>
      <c r="E27" s="385"/>
      <c r="F27" s="386"/>
      <c r="G27" s="384"/>
      <c r="H27" s="385"/>
      <c r="I27" s="386"/>
      <c r="J27" s="384"/>
      <c r="K27" s="385"/>
    </row>
    <row r="28" spans="2:11">
      <c r="B28" s="383">
        <v>8</v>
      </c>
      <c r="C28" s="384"/>
      <c r="D28" s="384"/>
      <c r="E28" s="385"/>
      <c r="F28" s="386"/>
      <c r="G28" s="384"/>
      <c r="H28" s="385"/>
      <c r="I28" s="386"/>
      <c r="J28" s="384"/>
      <c r="K28" s="385"/>
    </row>
    <row r="29" spans="2:11">
      <c r="B29" s="383">
        <v>9</v>
      </c>
      <c r="C29" s="384"/>
      <c r="D29" s="384"/>
      <c r="E29" s="385"/>
      <c r="F29" s="386"/>
      <c r="G29" s="384"/>
      <c r="H29" s="385"/>
      <c r="I29" s="386"/>
      <c r="J29" s="384"/>
      <c r="K29" s="385"/>
    </row>
    <row r="30" spans="2:11">
      <c r="B30" s="387">
        <v>10</v>
      </c>
      <c r="C30" s="388"/>
      <c r="D30" s="388"/>
      <c r="E30" s="389"/>
      <c r="F30" s="390"/>
      <c r="G30" s="388"/>
      <c r="H30" s="389"/>
      <c r="I30" s="390"/>
      <c r="J30" s="388"/>
      <c r="K30" s="389"/>
    </row>
    <row r="32" customHeight="1" spans="2:9">
      <c r="B32" s="391" t="s">
        <v>591</v>
      </c>
      <c r="C32" s="391"/>
      <c r="D32" s="391"/>
      <c r="E32" s="391"/>
      <c r="F32" s="391"/>
      <c r="G32" s="391"/>
      <c r="H32" s="391"/>
      <c r="I32" s="165"/>
    </row>
    <row r="33" spans="2:7">
      <c r="B33" s="165"/>
      <c r="C33" s="165"/>
      <c r="D33" s="165"/>
      <c r="E33" s="165"/>
      <c r="G33" s="165"/>
    </row>
    <row r="34" spans="2:5">
      <c r="B34" s="165"/>
      <c r="C34" s="165"/>
      <c r="E34" s="165"/>
    </row>
  </sheetData>
  <mergeCells count="14">
    <mergeCell ref="N2:O2"/>
    <mergeCell ref="B5:I5"/>
    <mergeCell ref="G8:H8"/>
    <mergeCell ref="C18:E18"/>
    <mergeCell ref="F18:H18"/>
    <mergeCell ref="I18:K18"/>
    <mergeCell ref="B32:H32"/>
    <mergeCell ref="B8:B9"/>
    <mergeCell ref="B18:B20"/>
    <mergeCell ref="C8:C9"/>
    <mergeCell ref="D8:D9"/>
    <mergeCell ref="E8:E9"/>
    <mergeCell ref="F8:F9"/>
    <mergeCell ref="I8:I9"/>
  </mergeCells>
  <pageMargins left="0.7" right="0.7" top="0.75" bottom="0.75" header="0.3" footer="0.3"/>
  <pageSetup paperSize="9" scale="71" orientation="landscape"/>
  <headerFooter alignWithMargins="0"/>
  <ignoredErrors>
    <ignoredError sqref="B10:B16" numberStoredAsText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B1:M59"/>
  <sheetViews>
    <sheetView showGridLines="0" zoomScale="90" zoomScaleNormal="90" topLeftCell="A18" workbookViewId="0">
      <selection activeCell="K9" sqref="K9"/>
    </sheetView>
  </sheetViews>
  <sheetFormatPr defaultColWidth="9" defaultRowHeight="15.75"/>
  <cols>
    <col min="1" max="1" width="5.42857142857143" style="165" customWidth="1"/>
    <col min="2" max="2" width="12.7142857142857" style="165" customWidth="1"/>
    <col min="3" max="7" width="15.7142857142857" style="165" customWidth="1"/>
    <col min="8" max="8" width="17.1428571428571" style="165" customWidth="1"/>
    <col min="9" max="9" width="8.71428571428571" style="165" customWidth="1"/>
    <col min="10" max="10" width="17.7142857142857" style="165" customWidth="1"/>
    <col min="11" max="11" width="8.71428571428571" style="165" customWidth="1"/>
    <col min="12" max="12" width="17.7142857142857" style="165" customWidth="1"/>
    <col min="13" max="13" width="43" style="165" customWidth="1"/>
    <col min="14" max="14" width="18.4285714285714" style="165" customWidth="1"/>
    <col min="15" max="259" width="9.14285714285714" style="165"/>
    <col min="260" max="260" width="5.42857142857143" style="165" customWidth="1"/>
    <col min="261" max="262" width="18" style="165" customWidth="1"/>
    <col min="263" max="263" width="17.4285714285714" style="165" customWidth="1"/>
    <col min="264" max="264" width="17.5714285714286" style="165" customWidth="1"/>
    <col min="265" max="265" width="19.4285714285714" style="165" customWidth="1"/>
    <col min="266" max="266" width="15.8571428571429" style="165" customWidth="1"/>
    <col min="267" max="267" width="17.8571428571429" style="165" customWidth="1"/>
    <col min="268" max="268" width="22.1428571428571" style="165" customWidth="1"/>
    <col min="269" max="269" width="15.4285714285714" style="165" customWidth="1"/>
    <col min="270" max="270" width="18.4285714285714" style="165" customWidth="1"/>
    <col min="271" max="515" width="9.14285714285714" style="165"/>
    <col min="516" max="516" width="5.42857142857143" style="165" customWidth="1"/>
    <col min="517" max="518" width="18" style="165" customWidth="1"/>
    <col min="519" max="519" width="17.4285714285714" style="165" customWidth="1"/>
    <col min="520" max="520" width="17.5714285714286" style="165" customWidth="1"/>
    <col min="521" max="521" width="19.4285714285714" style="165" customWidth="1"/>
    <col min="522" max="522" width="15.8571428571429" style="165" customWidth="1"/>
    <col min="523" max="523" width="17.8571428571429" style="165" customWidth="1"/>
    <col min="524" max="524" width="22.1428571428571" style="165" customWidth="1"/>
    <col min="525" max="525" width="15.4285714285714" style="165" customWidth="1"/>
    <col min="526" max="526" width="18.4285714285714" style="165" customWidth="1"/>
    <col min="527" max="771" width="9.14285714285714" style="165"/>
    <col min="772" max="772" width="5.42857142857143" style="165" customWidth="1"/>
    <col min="773" max="774" width="18" style="165" customWidth="1"/>
    <col min="775" max="775" width="17.4285714285714" style="165" customWidth="1"/>
    <col min="776" max="776" width="17.5714285714286" style="165" customWidth="1"/>
    <col min="777" max="777" width="19.4285714285714" style="165" customWidth="1"/>
    <col min="778" max="778" width="15.8571428571429" style="165" customWidth="1"/>
    <col min="779" max="779" width="17.8571428571429" style="165" customWidth="1"/>
    <col min="780" max="780" width="22.1428571428571" style="165" customWidth="1"/>
    <col min="781" max="781" width="15.4285714285714" style="165" customWidth="1"/>
    <col min="782" max="782" width="18.4285714285714" style="165" customWidth="1"/>
    <col min="783" max="1027" width="9.14285714285714" style="165"/>
    <col min="1028" max="1028" width="5.42857142857143" style="165" customWidth="1"/>
    <col min="1029" max="1030" width="18" style="165" customWidth="1"/>
    <col min="1031" max="1031" width="17.4285714285714" style="165" customWidth="1"/>
    <col min="1032" max="1032" width="17.5714285714286" style="165" customWidth="1"/>
    <col min="1033" max="1033" width="19.4285714285714" style="165" customWidth="1"/>
    <col min="1034" max="1034" width="15.8571428571429" style="165" customWidth="1"/>
    <col min="1035" max="1035" width="17.8571428571429" style="165" customWidth="1"/>
    <col min="1036" max="1036" width="22.1428571428571" style="165" customWidth="1"/>
    <col min="1037" max="1037" width="15.4285714285714" style="165" customWidth="1"/>
    <col min="1038" max="1038" width="18.4285714285714" style="165" customWidth="1"/>
    <col min="1039" max="1283" width="9.14285714285714" style="165"/>
    <col min="1284" max="1284" width="5.42857142857143" style="165" customWidth="1"/>
    <col min="1285" max="1286" width="18" style="165" customWidth="1"/>
    <col min="1287" max="1287" width="17.4285714285714" style="165" customWidth="1"/>
    <col min="1288" max="1288" width="17.5714285714286" style="165" customWidth="1"/>
    <col min="1289" max="1289" width="19.4285714285714" style="165" customWidth="1"/>
    <col min="1290" max="1290" width="15.8571428571429" style="165" customWidth="1"/>
    <col min="1291" max="1291" width="17.8571428571429" style="165" customWidth="1"/>
    <col min="1292" max="1292" width="22.1428571428571" style="165" customWidth="1"/>
    <col min="1293" max="1293" width="15.4285714285714" style="165" customWidth="1"/>
    <col min="1294" max="1294" width="18.4285714285714" style="165" customWidth="1"/>
    <col min="1295" max="1539" width="9.14285714285714" style="165"/>
    <col min="1540" max="1540" width="5.42857142857143" style="165" customWidth="1"/>
    <col min="1541" max="1542" width="18" style="165" customWidth="1"/>
    <col min="1543" max="1543" width="17.4285714285714" style="165" customWidth="1"/>
    <col min="1544" max="1544" width="17.5714285714286" style="165" customWidth="1"/>
    <col min="1545" max="1545" width="19.4285714285714" style="165" customWidth="1"/>
    <col min="1546" max="1546" width="15.8571428571429" style="165" customWidth="1"/>
    <col min="1547" max="1547" width="17.8571428571429" style="165" customWidth="1"/>
    <col min="1548" max="1548" width="22.1428571428571" style="165" customWidth="1"/>
    <col min="1549" max="1549" width="15.4285714285714" style="165" customWidth="1"/>
    <col min="1550" max="1550" width="18.4285714285714" style="165" customWidth="1"/>
    <col min="1551" max="1795" width="9.14285714285714" style="165"/>
    <col min="1796" max="1796" width="5.42857142857143" style="165" customWidth="1"/>
    <col min="1797" max="1798" width="18" style="165" customWidth="1"/>
    <col min="1799" max="1799" width="17.4285714285714" style="165" customWidth="1"/>
    <col min="1800" max="1800" width="17.5714285714286" style="165" customWidth="1"/>
    <col min="1801" max="1801" width="19.4285714285714" style="165" customWidth="1"/>
    <col min="1802" max="1802" width="15.8571428571429" style="165" customWidth="1"/>
    <col min="1803" max="1803" width="17.8571428571429" style="165" customWidth="1"/>
    <col min="1804" max="1804" width="22.1428571428571" style="165" customWidth="1"/>
    <col min="1805" max="1805" width="15.4285714285714" style="165" customWidth="1"/>
    <col min="1806" max="1806" width="18.4285714285714" style="165" customWidth="1"/>
    <col min="1807" max="2051" width="9.14285714285714" style="165"/>
    <col min="2052" max="2052" width="5.42857142857143" style="165" customWidth="1"/>
    <col min="2053" max="2054" width="18" style="165" customWidth="1"/>
    <col min="2055" max="2055" width="17.4285714285714" style="165" customWidth="1"/>
    <col min="2056" max="2056" width="17.5714285714286" style="165" customWidth="1"/>
    <col min="2057" max="2057" width="19.4285714285714" style="165" customWidth="1"/>
    <col min="2058" max="2058" width="15.8571428571429" style="165" customWidth="1"/>
    <col min="2059" max="2059" width="17.8571428571429" style="165" customWidth="1"/>
    <col min="2060" max="2060" width="22.1428571428571" style="165" customWidth="1"/>
    <col min="2061" max="2061" width="15.4285714285714" style="165" customWidth="1"/>
    <col min="2062" max="2062" width="18.4285714285714" style="165" customWidth="1"/>
    <col min="2063" max="2307" width="9.14285714285714" style="165"/>
    <col min="2308" max="2308" width="5.42857142857143" style="165" customWidth="1"/>
    <col min="2309" max="2310" width="18" style="165" customWidth="1"/>
    <col min="2311" max="2311" width="17.4285714285714" style="165" customWidth="1"/>
    <col min="2312" max="2312" width="17.5714285714286" style="165" customWidth="1"/>
    <col min="2313" max="2313" width="19.4285714285714" style="165" customWidth="1"/>
    <col min="2314" max="2314" width="15.8571428571429" style="165" customWidth="1"/>
    <col min="2315" max="2315" width="17.8571428571429" style="165" customWidth="1"/>
    <col min="2316" max="2316" width="22.1428571428571" style="165" customWidth="1"/>
    <col min="2317" max="2317" width="15.4285714285714" style="165" customWidth="1"/>
    <col min="2318" max="2318" width="18.4285714285714" style="165" customWidth="1"/>
    <col min="2319" max="2563" width="9.14285714285714" style="165"/>
    <col min="2564" max="2564" width="5.42857142857143" style="165" customWidth="1"/>
    <col min="2565" max="2566" width="18" style="165" customWidth="1"/>
    <col min="2567" max="2567" width="17.4285714285714" style="165" customWidth="1"/>
    <col min="2568" max="2568" width="17.5714285714286" style="165" customWidth="1"/>
    <col min="2569" max="2569" width="19.4285714285714" style="165" customWidth="1"/>
    <col min="2570" max="2570" width="15.8571428571429" style="165" customWidth="1"/>
    <col min="2571" max="2571" width="17.8571428571429" style="165" customWidth="1"/>
    <col min="2572" max="2572" width="22.1428571428571" style="165" customWidth="1"/>
    <col min="2573" max="2573" width="15.4285714285714" style="165" customWidth="1"/>
    <col min="2574" max="2574" width="18.4285714285714" style="165" customWidth="1"/>
    <col min="2575" max="2819" width="9.14285714285714" style="165"/>
    <col min="2820" max="2820" width="5.42857142857143" style="165" customWidth="1"/>
    <col min="2821" max="2822" width="18" style="165" customWidth="1"/>
    <col min="2823" max="2823" width="17.4285714285714" style="165" customWidth="1"/>
    <col min="2824" max="2824" width="17.5714285714286" style="165" customWidth="1"/>
    <col min="2825" max="2825" width="19.4285714285714" style="165" customWidth="1"/>
    <col min="2826" max="2826" width="15.8571428571429" style="165" customWidth="1"/>
    <col min="2827" max="2827" width="17.8571428571429" style="165" customWidth="1"/>
    <col min="2828" max="2828" width="22.1428571428571" style="165" customWidth="1"/>
    <col min="2829" max="2829" width="15.4285714285714" style="165" customWidth="1"/>
    <col min="2830" max="2830" width="18.4285714285714" style="165" customWidth="1"/>
    <col min="2831" max="3075" width="9.14285714285714" style="165"/>
    <col min="3076" max="3076" width="5.42857142857143" style="165" customWidth="1"/>
    <col min="3077" max="3078" width="18" style="165" customWidth="1"/>
    <col min="3079" max="3079" width="17.4285714285714" style="165" customWidth="1"/>
    <col min="3080" max="3080" width="17.5714285714286" style="165" customWidth="1"/>
    <col min="3081" max="3081" width="19.4285714285714" style="165" customWidth="1"/>
    <col min="3082" max="3082" width="15.8571428571429" style="165" customWidth="1"/>
    <col min="3083" max="3083" width="17.8571428571429" style="165" customWidth="1"/>
    <col min="3084" max="3084" width="22.1428571428571" style="165" customWidth="1"/>
    <col min="3085" max="3085" width="15.4285714285714" style="165" customWidth="1"/>
    <col min="3086" max="3086" width="18.4285714285714" style="165" customWidth="1"/>
    <col min="3087" max="3331" width="9.14285714285714" style="165"/>
    <col min="3332" max="3332" width="5.42857142857143" style="165" customWidth="1"/>
    <col min="3333" max="3334" width="18" style="165" customWidth="1"/>
    <col min="3335" max="3335" width="17.4285714285714" style="165" customWidth="1"/>
    <col min="3336" max="3336" width="17.5714285714286" style="165" customWidth="1"/>
    <col min="3337" max="3337" width="19.4285714285714" style="165" customWidth="1"/>
    <col min="3338" max="3338" width="15.8571428571429" style="165" customWidth="1"/>
    <col min="3339" max="3339" width="17.8571428571429" style="165" customWidth="1"/>
    <col min="3340" max="3340" width="22.1428571428571" style="165" customWidth="1"/>
    <col min="3341" max="3341" width="15.4285714285714" style="165" customWidth="1"/>
    <col min="3342" max="3342" width="18.4285714285714" style="165" customWidth="1"/>
    <col min="3343" max="3587" width="9.14285714285714" style="165"/>
    <col min="3588" max="3588" width="5.42857142857143" style="165" customWidth="1"/>
    <col min="3589" max="3590" width="18" style="165" customWidth="1"/>
    <col min="3591" max="3591" width="17.4285714285714" style="165" customWidth="1"/>
    <col min="3592" max="3592" width="17.5714285714286" style="165" customWidth="1"/>
    <col min="3593" max="3593" width="19.4285714285714" style="165" customWidth="1"/>
    <col min="3594" max="3594" width="15.8571428571429" style="165" customWidth="1"/>
    <col min="3595" max="3595" width="17.8571428571429" style="165" customWidth="1"/>
    <col min="3596" max="3596" width="22.1428571428571" style="165" customWidth="1"/>
    <col min="3597" max="3597" width="15.4285714285714" style="165" customWidth="1"/>
    <col min="3598" max="3598" width="18.4285714285714" style="165" customWidth="1"/>
    <col min="3599" max="3843" width="9.14285714285714" style="165"/>
    <col min="3844" max="3844" width="5.42857142857143" style="165" customWidth="1"/>
    <col min="3845" max="3846" width="18" style="165" customWidth="1"/>
    <col min="3847" max="3847" width="17.4285714285714" style="165" customWidth="1"/>
    <col min="3848" max="3848" width="17.5714285714286" style="165" customWidth="1"/>
    <col min="3849" max="3849" width="19.4285714285714" style="165" customWidth="1"/>
    <col min="3850" max="3850" width="15.8571428571429" style="165" customWidth="1"/>
    <col min="3851" max="3851" width="17.8571428571429" style="165" customWidth="1"/>
    <col min="3852" max="3852" width="22.1428571428571" style="165" customWidth="1"/>
    <col min="3853" max="3853" width="15.4285714285714" style="165" customWidth="1"/>
    <col min="3854" max="3854" width="18.4285714285714" style="165" customWidth="1"/>
    <col min="3855" max="4099" width="9.14285714285714" style="165"/>
    <col min="4100" max="4100" width="5.42857142857143" style="165" customWidth="1"/>
    <col min="4101" max="4102" width="18" style="165" customWidth="1"/>
    <col min="4103" max="4103" width="17.4285714285714" style="165" customWidth="1"/>
    <col min="4104" max="4104" width="17.5714285714286" style="165" customWidth="1"/>
    <col min="4105" max="4105" width="19.4285714285714" style="165" customWidth="1"/>
    <col min="4106" max="4106" width="15.8571428571429" style="165" customWidth="1"/>
    <col min="4107" max="4107" width="17.8571428571429" style="165" customWidth="1"/>
    <col min="4108" max="4108" width="22.1428571428571" style="165" customWidth="1"/>
    <col min="4109" max="4109" width="15.4285714285714" style="165" customWidth="1"/>
    <col min="4110" max="4110" width="18.4285714285714" style="165" customWidth="1"/>
    <col min="4111" max="4355" width="9.14285714285714" style="165"/>
    <col min="4356" max="4356" width="5.42857142857143" style="165" customWidth="1"/>
    <col min="4357" max="4358" width="18" style="165" customWidth="1"/>
    <col min="4359" max="4359" width="17.4285714285714" style="165" customWidth="1"/>
    <col min="4360" max="4360" width="17.5714285714286" style="165" customWidth="1"/>
    <col min="4361" max="4361" width="19.4285714285714" style="165" customWidth="1"/>
    <col min="4362" max="4362" width="15.8571428571429" style="165" customWidth="1"/>
    <col min="4363" max="4363" width="17.8571428571429" style="165" customWidth="1"/>
    <col min="4364" max="4364" width="22.1428571428571" style="165" customWidth="1"/>
    <col min="4365" max="4365" width="15.4285714285714" style="165" customWidth="1"/>
    <col min="4366" max="4366" width="18.4285714285714" style="165" customWidth="1"/>
    <col min="4367" max="4611" width="9.14285714285714" style="165"/>
    <col min="4612" max="4612" width="5.42857142857143" style="165" customWidth="1"/>
    <col min="4613" max="4614" width="18" style="165" customWidth="1"/>
    <col min="4615" max="4615" width="17.4285714285714" style="165" customWidth="1"/>
    <col min="4616" max="4616" width="17.5714285714286" style="165" customWidth="1"/>
    <col min="4617" max="4617" width="19.4285714285714" style="165" customWidth="1"/>
    <col min="4618" max="4618" width="15.8571428571429" style="165" customWidth="1"/>
    <col min="4619" max="4619" width="17.8571428571429" style="165" customWidth="1"/>
    <col min="4620" max="4620" width="22.1428571428571" style="165" customWidth="1"/>
    <col min="4621" max="4621" width="15.4285714285714" style="165" customWidth="1"/>
    <col min="4622" max="4622" width="18.4285714285714" style="165" customWidth="1"/>
    <col min="4623" max="4867" width="9.14285714285714" style="165"/>
    <col min="4868" max="4868" width="5.42857142857143" style="165" customWidth="1"/>
    <col min="4869" max="4870" width="18" style="165" customWidth="1"/>
    <col min="4871" max="4871" width="17.4285714285714" style="165" customWidth="1"/>
    <col min="4872" max="4872" width="17.5714285714286" style="165" customWidth="1"/>
    <col min="4873" max="4873" width="19.4285714285714" style="165" customWidth="1"/>
    <col min="4874" max="4874" width="15.8571428571429" style="165" customWidth="1"/>
    <col min="4875" max="4875" width="17.8571428571429" style="165" customWidth="1"/>
    <col min="4876" max="4876" width="22.1428571428571" style="165" customWidth="1"/>
    <col min="4877" max="4877" width="15.4285714285714" style="165" customWidth="1"/>
    <col min="4878" max="4878" width="18.4285714285714" style="165" customWidth="1"/>
    <col min="4879" max="5123" width="9.14285714285714" style="165"/>
    <col min="5124" max="5124" width="5.42857142857143" style="165" customWidth="1"/>
    <col min="5125" max="5126" width="18" style="165" customWidth="1"/>
    <col min="5127" max="5127" width="17.4285714285714" style="165" customWidth="1"/>
    <col min="5128" max="5128" width="17.5714285714286" style="165" customWidth="1"/>
    <col min="5129" max="5129" width="19.4285714285714" style="165" customWidth="1"/>
    <col min="5130" max="5130" width="15.8571428571429" style="165" customWidth="1"/>
    <col min="5131" max="5131" width="17.8571428571429" style="165" customWidth="1"/>
    <col min="5132" max="5132" width="22.1428571428571" style="165" customWidth="1"/>
    <col min="5133" max="5133" width="15.4285714285714" style="165" customWidth="1"/>
    <col min="5134" max="5134" width="18.4285714285714" style="165" customWidth="1"/>
    <col min="5135" max="5379" width="9.14285714285714" style="165"/>
    <col min="5380" max="5380" width="5.42857142857143" style="165" customWidth="1"/>
    <col min="5381" max="5382" width="18" style="165" customWidth="1"/>
    <col min="5383" max="5383" width="17.4285714285714" style="165" customWidth="1"/>
    <col min="5384" max="5384" width="17.5714285714286" style="165" customWidth="1"/>
    <col min="5385" max="5385" width="19.4285714285714" style="165" customWidth="1"/>
    <col min="5386" max="5386" width="15.8571428571429" style="165" customWidth="1"/>
    <col min="5387" max="5387" width="17.8571428571429" style="165" customWidth="1"/>
    <col min="5388" max="5388" width="22.1428571428571" style="165" customWidth="1"/>
    <col min="5389" max="5389" width="15.4285714285714" style="165" customWidth="1"/>
    <col min="5390" max="5390" width="18.4285714285714" style="165" customWidth="1"/>
    <col min="5391" max="5635" width="9.14285714285714" style="165"/>
    <col min="5636" max="5636" width="5.42857142857143" style="165" customWidth="1"/>
    <col min="5637" max="5638" width="18" style="165" customWidth="1"/>
    <col min="5639" max="5639" width="17.4285714285714" style="165" customWidth="1"/>
    <col min="5640" max="5640" width="17.5714285714286" style="165" customWidth="1"/>
    <col min="5641" max="5641" width="19.4285714285714" style="165" customWidth="1"/>
    <col min="5642" max="5642" width="15.8571428571429" style="165" customWidth="1"/>
    <col min="5643" max="5643" width="17.8571428571429" style="165" customWidth="1"/>
    <col min="5644" max="5644" width="22.1428571428571" style="165" customWidth="1"/>
    <col min="5645" max="5645" width="15.4285714285714" style="165" customWidth="1"/>
    <col min="5646" max="5646" width="18.4285714285714" style="165" customWidth="1"/>
    <col min="5647" max="5891" width="9.14285714285714" style="165"/>
    <col min="5892" max="5892" width="5.42857142857143" style="165" customWidth="1"/>
    <col min="5893" max="5894" width="18" style="165" customWidth="1"/>
    <col min="5895" max="5895" width="17.4285714285714" style="165" customWidth="1"/>
    <col min="5896" max="5896" width="17.5714285714286" style="165" customWidth="1"/>
    <col min="5897" max="5897" width="19.4285714285714" style="165" customWidth="1"/>
    <col min="5898" max="5898" width="15.8571428571429" style="165" customWidth="1"/>
    <col min="5899" max="5899" width="17.8571428571429" style="165" customWidth="1"/>
    <col min="5900" max="5900" width="22.1428571428571" style="165" customWidth="1"/>
    <col min="5901" max="5901" width="15.4285714285714" style="165" customWidth="1"/>
    <col min="5902" max="5902" width="18.4285714285714" style="165" customWidth="1"/>
    <col min="5903" max="6147" width="9.14285714285714" style="165"/>
    <col min="6148" max="6148" width="5.42857142857143" style="165" customWidth="1"/>
    <col min="6149" max="6150" width="18" style="165" customWidth="1"/>
    <col min="6151" max="6151" width="17.4285714285714" style="165" customWidth="1"/>
    <col min="6152" max="6152" width="17.5714285714286" style="165" customWidth="1"/>
    <col min="6153" max="6153" width="19.4285714285714" style="165" customWidth="1"/>
    <col min="6154" max="6154" width="15.8571428571429" style="165" customWidth="1"/>
    <col min="6155" max="6155" width="17.8571428571429" style="165" customWidth="1"/>
    <col min="6156" max="6156" width="22.1428571428571" style="165" customWidth="1"/>
    <col min="6157" max="6157" width="15.4285714285714" style="165" customWidth="1"/>
    <col min="6158" max="6158" width="18.4285714285714" style="165" customWidth="1"/>
    <col min="6159" max="6403" width="9.14285714285714" style="165"/>
    <col min="6404" max="6404" width="5.42857142857143" style="165" customWidth="1"/>
    <col min="6405" max="6406" width="18" style="165" customWidth="1"/>
    <col min="6407" max="6407" width="17.4285714285714" style="165" customWidth="1"/>
    <col min="6408" max="6408" width="17.5714285714286" style="165" customWidth="1"/>
    <col min="6409" max="6409" width="19.4285714285714" style="165" customWidth="1"/>
    <col min="6410" max="6410" width="15.8571428571429" style="165" customWidth="1"/>
    <col min="6411" max="6411" width="17.8571428571429" style="165" customWidth="1"/>
    <col min="6412" max="6412" width="22.1428571428571" style="165" customWidth="1"/>
    <col min="6413" max="6413" width="15.4285714285714" style="165" customWidth="1"/>
    <col min="6414" max="6414" width="18.4285714285714" style="165" customWidth="1"/>
    <col min="6415" max="6659" width="9.14285714285714" style="165"/>
    <col min="6660" max="6660" width="5.42857142857143" style="165" customWidth="1"/>
    <col min="6661" max="6662" width="18" style="165" customWidth="1"/>
    <col min="6663" max="6663" width="17.4285714285714" style="165" customWidth="1"/>
    <col min="6664" max="6664" width="17.5714285714286" style="165" customWidth="1"/>
    <col min="6665" max="6665" width="19.4285714285714" style="165" customWidth="1"/>
    <col min="6666" max="6666" width="15.8571428571429" style="165" customWidth="1"/>
    <col min="6667" max="6667" width="17.8571428571429" style="165" customWidth="1"/>
    <col min="6668" max="6668" width="22.1428571428571" style="165" customWidth="1"/>
    <col min="6669" max="6669" width="15.4285714285714" style="165" customWidth="1"/>
    <col min="6670" max="6670" width="18.4285714285714" style="165" customWidth="1"/>
    <col min="6671" max="6915" width="9.14285714285714" style="165"/>
    <col min="6916" max="6916" width="5.42857142857143" style="165" customWidth="1"/>
    <col min="6917" max="6918" width="18" style="165" customWidth="1"/>
    <col min="6919" max="6919" width="17.4285714285714" style="165" customWidth="1"/>
    <col min="6920" max="6920" width="17.5714285714286" style="165" customWidth="1"/>
    <col min="6921" max="6921" width="19.4285714285714" style="165" customWidth="1"/>
    <col min="6922" max="6922" width="15.8571428571429" style="165" customWidth="1"/>
    <col min="6923" max="6923" width="17.8571428571429" style="165" customWidth="1"/>
    <col min="6924" max="6924" width="22.1428571428571" style="165" customWidth="1"/>
    <col min="6925" max="6925" width="15.4285714285714" style="165" customWidth="1"/>
    <col min="6926" max="6926" width="18.4285714285714" style="165" customWidth="1"/>
    <col min="6927" max="7171" width="9.14285714285714" style="165"/>
    <col min="7172" max="7172" width="5.42857142857143" style="165" customWidth="1"/>
    <col min="7173" max="7174" width="18" style="165" customWidth="1"/>
    <col min="7175" max="7175" width="17.4285714285714" style="165" customWidth="1"/>
    <col min="7176" max="7176" width="17.5714285714286" style="165" customWidth="1"/>
    <col min="7177" max="7177" width="19.4285714285714" style="165" customWidth="1"/>
    <col min="7178" max="7178" width="15.8571428571429" style="165" customWidth="1"/>
    <col min="7179" max="7179" width="17.8571428571429" style="165" customWidth="1"/>
    <col min="7180" max="7180" width="22.1428571428571" style="165" customWidth="1"/>
    <col min="7181" max="7181" width="15.4285714285714" style="165" customWidth="1"/>
    <col min="7182" max="7182" width="18.4285714285714" style="165" customWidth="1"/>
    <col min="7183" max="7427" width="9.14285714285714" style="165"/>
    <col min="7428" max="7428" width="5.42857142857143" style="165" customWidth="1"/>
    <col min="7429" max="7430" width="18" style="165" customWidth="1"/>
    <col min="7431" max="7431" width="17.4285714285714" style="165" customWidth="1"/>
    <col min="7432" max="7432" width="17.5714285714286" style="165" customWidth="1"/>
    <col min="7433" max="7433" width="19.4285714285714" style="165" customWidth="1"/>
    <col min="7434" max="7434" width="15.8571428571429" style="165" customWidth="1"/>
    <col min="7435" max="7435" width="17.8571428571429" style="165" customWidth="1"/>
    <col min="7436" max="7436" width="22.1428571428571" style="165" customWidth="1"/>
    <col min="7437" max="7437" width="15.4285714285714" style="165" customWidth="1"/>
    <col min="7438" max="7438" width="18.4285714285714" style="165" customWidth="1"/>
    <col min="7439" max="7683" width="9.14285714285714" style="165"/>
    <col min="7684" max="7684" width="5.42857142857143" style="165" customWidth="1"/>
    <col min="7685" max="7686" width="18" style="165" customWidth="1"/>
    <col min="7687" max="7687" width="17.4285714285714" style="165" customWidth="1"/>
    <col min="7688" max="7688" width="17.5714285714286" style="165" customWidth="1"/>
    <col min="7689" max="7689" width="19.4285714285714" style="165" customWidth="1"/>
    <col min="7690" max="7690" width="15.8571428571429" style="165" customWidth="1"/>
    <col min="7691" max="7691" width="17.8571428571429" style="165" customWidth="1"/>
    <col min="7692" max="7692" width="22.1428571428571" style="165" customWidth="1"/>
    <col min="7693" max="7693" width="15.4285714285714" style="165" customWidth="1"/>
    <col min="7694" max="7694" width="18.4285714285714" style="165" customWidth="1"/>
    <col min="7695" max="7939" width="9.14285714285714" style="165"/>
    <col min="7940" max="7940" width="5.42857142857143" style="165" customWidth="1"/>
    <col min="7941" max="7942" width="18" style="165" customWidth="1"/>
    <col min="7943" max="7943" width="17.4285714285714" style="165" customWidth="1"/>
    <col min="7944" max="7944" width="17.5714285714286" style="165" customWidth="1"/>
    <col min="7945" max="7945" width="19.4285714285714" style="165" customWidth="1"/>
    <col min="7946" max="7946" width="15.8571428571429" style="165" customWidth="1"/>
    <col min="7947" max="7947" width="17.8571428571429" style="165" customWidth="1"/>
    <col min="7948" max="7948" width="22.1428571428571" style="165" customWidth="1"/>
    <col min="7949" max="7949" width="15.4285714285714" style="165" customWidth="1"/>
    <col min="7950" max="7950" width="18.4285714285714" style="165" customWidth="1"/>
    <col min="7951" max="8195" width="9.14285714285714" style="165"/>
    <col min="8196" max="8196" width="5.42857142857143" style="165" customWidth="1"/>
    <col min="8197" max="8198" width="18" style="165" customWidth="1"/>
    <col min="8199" max="8199" width="17.4285714285714" style="165" customWidth="1"/>
    <col min="8200" max="8200" width="17.5714285714286" style="165" customWidth="1"/>
    <col min="8201" max="8201" width="19.4285714285714" style="165" customWidth="1"/>
    <col min="8202" max="8202" width="15.8571428571429" style="165" customWidth="1"/>
    <col min="8203" max="8203" width="17.8571428571429" style="165" customWidth="1"/>
    <col min="8204" max="8204" width="22.1428571428571" style="165" customWidth="1"/>
    <col min="8205" max="8205" width="15.4285714285714" style="165" customWidth="1"/>
    <col min="8206" max="8206" width="18.4285714285714" style="165" customWidth="1"/>
    <col min="8207" max="8451" width="9.14285714285714" style="165"/>
    <col min="8452" max="8452" width="5.42857142857143" style="165" customWidth="1"/>
    <col min="8453" max="8454" width="18" style="165" customWidth="1"/>
    <col min="8455" max="8455" width="17.4285714285714" style="165" customWidth="1"/>
    <col min="8456" max="8456" width="17.5714285714286" style="165" customWidth="1"/>
    <col min="8457" max="8457" width="19.4285714285714" style="165" customWidth="1"/>
    <col min="8458" max="8458" width="15.8571428571429" style="165" customWidth="1"/>
    <col min="8459" max="8459" width="17.8571428571429" style="165" customWidth="1"/>
    <col min="8460" max="8460" width="22.1428571428571" style="165" customWidth="1"/>
    <col min="8461" max="8461" width="15.4285714285714" style="165" customWidth="1"/>
    <col min="8462" max="8462" width="18.4285714285714" style="165" customWidth="1"/>
    <col min="8463" max="8707" width="9.14285714285714" style="165"/>
    <col min="8708" max="8708" width="5.42857142857143" style="165" customWidth="1"/>
    <col min="8709" max="8710" width="18" style="165" customWidth="1"/>
    <col min="8711" max="8711" width="17.4285714285714" style="165" customWidth="1"/>
    <col min="8712" max="8712" width="17.5714285714286" style="165" customWidth="1"/>
    <col min="8713" max="8713" width="19.4285714285714" style="165" customWidth="1"/>
    <col min="8714" max="8714" width="15.8571428571429" style="165" customWidth="1"/>
    <col min="8715" max="8715" width="17.8571428571429" style="165" customWidth="1"/>
    <col min="8716" max="8716" width="22.1428571428571" style="165" customWidth="1"/>
    <col min="8717" max="8717" width="15.4285714285714" style="165" customWidth="1"/>
    <col min="8718" max="8718" width="18.4285714285714" style="165" customWidth="1"/>
    <col min="8719" max="8963" width="9.14285714285714" style="165"/>
    <col min="8964" max="8964" width="5.42857142857143" style="165" customWidth="1"/>
    <col min="8965" max="8966" width="18" style="165" customWidth="1"/>
    <col min="8967" max="8967" width="17.4285714285714" style="165" customWidth="1"/>
    <col min="8968" max="8968" width="17.5714285714286" style="165" customWidth="1"/>
    <col min="8969" max="8969" width="19.4285714285714" style="165" customWidth="1"/>
    <col min="8970" max="8970" width="15.8571428571429" style="165" customWidth="1"/>
    <col min="8971" max="8971" width="17.8571428571429" style="165" customWidth="1"/>
    <col min="8972" max="8972" width="22.1428571428571" style="165" customWidth="1"/>
    <col min="8973" max="8973" width="15.4285714285714" style="165" customWidth="1"/>
    <col min="8974" max="8974" width="18.4285714285714" style="165" customWidth="1"/>
    <col min="8975" max="9219" width="9.14285714285714" style="165"/>
    <col min="9220" max="9220" width="5.42857142857143" style="165" customWidth="1"/>
    <col min="9221" max="9222" width="18" style="165" customWidth="1"/>
    <col min="9223" max="9223" width="17.4285714285714" style="165" customWidth="1"/>
    <col min="9224" max="9224" width="17.5714285714286" style="165" customWidth="1"/>
    <col min="9225" max="9225" width="19.4285714285714" style="165" customWidth="1"/>
    <col min="9226" max="9226" width="15.8571428571429" style="165" customWidth="1"/>
    <col min="9227" max="9227" width="17.8571428571429" style="165" customWidth="1"/>
    <col min="9228" max="9228" width="22.1428571428571" style="165" customWidth="1"/>
    <col min="9229" max="9229" width="15.4285714285714" style="165" customWidth="1"/>
    <col min="9230" max="9230" width="18.4285714285714" style="165" customWidth="1"/>
    <col min="9231" max="9475" width="9.14285714285714" style="165"/>
    <col min="9476" max="9476" width="5.42857142857143" style="165" customWidth="1"/>
    <col min="9477" max="9478" width="18" style="165" customWidth="1"/>
    <col min="9479" max="9479" width="17.4285714285714" style="165" customWidth="1"/>
    <col min="9480" max="9480" width="17.5714285714286" style="165" customWidth="1"/>
    <col min="9481" max="9481" width="19.4285714285714" style="165" customWidth="1"/>
    <col min="9482" max="9482" width="15.8571428571429" style="165" customWidth="1"/>
    <col min="9483" max="9483" width="17.8571428571429" style="165" customWidth="1"/>
    <col min="9484" max="9484" width="22.1428571428571" style="165" customWidth="1"/>
    <col min="9485" max="9485" width="15.4285714285714" style="165" customWidth="1"/>
    <col min="9486" max="9486" width="18.4285714285714" style="165" customWidth="1"/>
    <col min="9487" max="9731" width="9.14285714285714" style="165"/>
    <col min="9732" max="9732" width="5.42857142857143" style="165" customWidth="1"/>
    <col min="9733" max="9734" width="18" style="165" customWidth="1"/>
    <col min="9735" max="9735" width="17.4285714285714" style="165" customWidth="1"/>
    <col min="9736" max="9736" width="17.5714285714286" style="165" customWidth="1"/>
    <col min="9737" max="9737" width="19.4285714285714" style="165" customWidth="1"/>
    <col min="9738" max="9738" width="15.8571428571429" style="165" customWidth="1"/>
    <col min="9739" max="9739" width="17.8571428571429" style="165" customWidth="1"/>
    <col min="9740" max="9740" width="22.1428571428571" style="165" customWidth="1"/>
    <col min="9741" max="9741" width="15.4285714285714" style="165" customWidth="1"/>
    <col min="9742" max="9742" width="18.4285714285714" style="165" customWidth="1"/>
    <col min="9743" max="9987" width="9.14285714285714" style="165"/>
    <col min="9988" max="9988" width="5.42857142857143" style="165" customWidth="1"/>
    <col min="9989" max="9990" width="18" style="165" customWidth="1"/>
    <col min="9991" max="9991" width="17.4285714285714" style="165" customWidth="1"/>
    <col min="9992" max="9992" width="17.5714285714286" style="165" customWidth="1"/>
    <col min="9993" max="9993" width="19.4285714285714" style="165" customWidth="1"/>
    <col min="9994" max="9994" width="15.8571428571429" style="165" customWidth="1"/>
    <col min="9995" max="9995" width="17.8571428571429" style="165" customWidth="1"/>
    <col min="9996" max="9996" width="22.1428571428571" style="165" customWidth="1"/>
    <col min="9997" max="9997" width="15.4285714285714" style="165" customWidth="1"/>
    <col min="9998" max="9998" width="18.4285714285714" style="165" customWidth="1"/>
    <col min="9999" max="10243" width="9.14285714285714" style="165"/>
    <col min="10244" max="10244" width="5.42857142857143" style="165" customWidth="1"/>
    <col min="10245" max="10246" width="18" style="165" customWidth="1"/>
    <col min="10247" max="10247" width="17.4285714285714" style="165" customWidth="1"/>
    <col min="10248" max="10248" width="17.5714285714286" style="165" customWidth="1"/>
    <col min="10249" max="10249" width="19.4285714285714" style="165" customWidth="1"/>
    <col min="10250" max="10250" width="15.8571428571429" style="165" customWidth="1"/>
    <col min="10251" max="10251" width="17.8571428571429" style="165" customWidth="1"/>
    <col min="10252" max="10252" width="22.1428571428571" style="165" customWidth="1"/>
    <col min="10253" max="10253" width="15.4285714285714" style="165" customWidth="1"/>
    <col min="10254" max="10254" width="18.4285714285714" style="165" customWidth="1"/>
    <col min="10255" max="10499" width="9.14285714285714" style="165"/>
    <col min="10500" max="10500" width="5.42857142857143" style="165" customWidth="1"/>
    <col min="10501" max="10502" width="18" style="165" customWidth="1"/>
    <col min="10503" max="10503" width="17.4285714285714" style="165" customWidth="1"/>
    <col min="10504" max="10504" width="17.5714285714286" style="165" customWidth="1"/>
    <col min="10505" max="10505" width="19.4285714285714" style="165" customWidth="1"/>
    <col min="10506" max="10506" width="15.8571428571429" style="165" customWidth="1"/>
    <col min="10507" max="10507" width="17.8571428571429" style="165" customWidth="1"/>
    <col min="10508" max="10508" width="22.1428571428571" style="165" customWidth="1"/>
    <col min="10509" max="10509" width="15.4285714285714" style="165" customWidth="1"/>
    <col min="10510" max="10510" width="18.4285714285714" style="165" customWidth="1"/>
    <col min="10511" max="10755" width="9.14285714285714" style="165"/>
    <col min="10756" max="10756" width="5.42857142857143" style="165" customWidth="1"/>
    <col min="10757" max="10758" width="18" style="165" customWidth="1"/>
    <col min="10759" max="10759" width="17.4285714285714" style="165" customWidth="1"/>
    <col min="10760" max="10760" width="17.5714285714286" style="165" customWidth="1"/>
    <col min="10761" max="10761" width="19.4285714285714" style="165" customWidth="1"/>
    <col min="10762" max="10762" width="15.8571428571429" style="165" customWidth="1"/>
    <col min="10763" max="10763" width="17.8571428571429" style="165" customWidth="1"/>
    <col min="10764" max="10764" width="22.1428571428571" style="165" customWidth="1"/>
    <col min="10765" max="10765" width="15.4285714285714" style="165" customWidth="1"/>
    <col min="10766" max="10766" width="18.4285714285714" style="165" customWidth="1"/>
    <col min="10767" max="11011" width="9.14285714285714" style="165"/>
    <col min="11012" max="11012" width="5.42857142857143" style="165" customWidth="1"/>
    <col min="11013" max="11014" width="18" style="165" customWidth="1"/>
    <col min="11015" max="11015" width="17.4285714285714" style="165" customWidth="1"/>
    <col min="11016" max="11016" width="17.5714285714286" style="165" customWidth="1"/>
    <col min="11017" max="11017" width="19.4285714285714" style="165" customWidth="1"/>
    <col min="11018" max="11018" width="15.8571428571429" style="165" customWidth="1"/>
    <col min="11019" max="11019" width="17.8571428571429" style="165" customWidth="1"/>
    <col min="11020" max="11020" width="22.1428571428571" style="165" customWidth="1"/>
    <col min="11021" max="11021" width="15.4285714285714" style="165" customWidth="1"/>
    <col min="11022" max="11022" width="18.4285714285714" style="165" customWidth="1"/>
    <col min="11023" max="11267" width="9.14285714285714" style="165"/>
    <col min="11268" max="11268" width="5.42857142857143" style="165" customWidth="1"/>
    <col min="11269" max="11270" width="18" style="165" customWidth="1"/>
    <col min="11271" max="11271" width="17.4285714285714" style="165" customWidth="1"/>
    <col min="11272" max="11272" width="17.5714285714286" style="165" customWidth="1"/>
    <col min="11273" max="11273" width="19.4285714285714" style="165" customWidth="1"/>
    <col min="11274" max="11274" width="15.8571428571429" style="165" customWidth="1"/>
    <col min="11275" max="11275" width="17.8571428571429" style="165" customWidth="1"/>
    <col min="11276" max="11276" width="22.1428571428571" style="165" customWidth="1"/>
    <col min="11277" max="11277" width="15.4285714285714" style="165" customWidth="1"/>
    <col min="11278" max="11278" width="18.4285714285714" style="165" customWidth="1"/>
    <col min="11279" max="11523" width="9.14285714285714" style="165"/>
    <col min="11524" max="11524" width="5.42857142857143" style="165" customWidth="1"/>
    <col min="11525" max="11526" width="18" style="165" customWidth="1"/>
    <col min="11527" max="11527" width="17.4285714285714" style="165" customWidth="1"/>
    <col min="11528" max="11528" width="17.5714285714286" style="165" customWidth="1"/>
    <col min="11529" max="11529" width="19.4285714285714" style="165" customWidth="1"/>
    <col min="11530" max="11530" width="15.8571428571429" style="165" customWidth="1"/>
    <col min="11531" max="11531" width="17.8571428571429" style="165" customWidth="1"/>
    <col min="11532" max="11532" width="22.1428571428571" style="165" customWidth="1"/>
    <col min="11533" max="11533" width="15.4285714285714" style="165" customWidth="1"/>
    <col min="11534" max="11534" width="18.4285714285714" style="165" customWidth="1"/>
    <col min="11535" max="11779" width="9.14285714285714" style="165"/>
    <col min="11780" max="11780" width="5.42857142857143" style="165" customWidth="1"/>
    <col min="11781" max="11782" width="18" style="165" customWidth="1"/>
    <col min="11783" max="11783" width="17.4285714285714" style="165" customWidth="1"/>
    <col min="11784" max="11784" width="17.5714285714286" style="165" customWidth="1"/>
    <col min="11785" max="11785" width="19.4285714285714" style="165" customWidth="1"/>
    <col min="11786" max="11786" width="15.8571428571429" style="165" customWidth="1"/>
    <col min="11787" max="11787" width="17.8571428571429" style="165" customWidth="1"/>
    <col min="11788" max="11788" width="22.1428571428571" style="165" customWidth="1"/>
    <col min="11789" max="11789" width="15.4285714285714" style="165" customWidth="1"/>
    <col min="11790" max="11790" width="18.4285714285714" style="165" customWidth="1"/>
    <col min="11791" max="12035" width="9.14285714285714" style="165"/>
    <col min="12036" max="12036" width="5.42857142857143" style="165" customWidth="1"/>
    <col min="12037" max="12038" width="18" style="165" customWidth="1"/>
    <col min="12039" max="12039" width="17.4285714285714" style="165" customWidth="1"/>
    <col min="12040" max="12040" width="17.5714285714286" style="165" customWidth="1"/>
    <col min="12041" max="12041" width="19.4285714285714" style="165" customWidth="1"/>
    <col min="12042" max="12042" width="15.8571428571429" style="165" customWidth="1"/>
    <col min="12043" max="12043" width="17.8571428571429" style="165" customWidth="1"/>
    <col min="12044" max="12044" width="22.1428571428571" style="165" customWidth="1"/>
    <col min="12045" max="12045" width="15.4285714285714" style="165" customWidth="1"/>
    <col min="12046" max="12046" width="18.4285714285714" style="165" customWidth="1"/>
    <col min="12047" max="12291" width="9.14285714285714" style="165"/>
    <col min="12292" max="12292" width="5.42857142857143" style="165" customWidth="1"/>
    <col min="12293" max="12294" width="18" style="165" customWidth="1"/>
    <col min="12295" max="12295" width="17.4285714285714" style="165" customWidth="1"/>
    <col min="12296" max="12296" width="17.5714285714286" style="165" customWidth="1"/>
    <col min="12297" max="12297" width="19.4285714285714" style="165" customWidth="1"/>
    <col min="12298" max="12298" width="15.8571428571429" style="165" customWidth="1"/>
    <col min="12299" max="12299" width="17.8571428571429" style="165" customWidth="1"/>
    <col min="12300" max="12300" width="22.1428571428571" style="165" customWidth="1"/>
    <col min="12301" max="12301" width="15.4285714285714" style="165" customWidth="1"/>
    <col min="12302" max="12302" width="18.4285714285714" style="165" customWidth="1"/>
    <col min="12303" max="12547" width="9.14285714285714" style="165"/>
    <col min="12548" max="12548" width="5.42857142857143" style="165" customWidth="1"/>
    <col min="12549" max="12550" width="18" style="165" customWidth="1"/>
    <col min="12551" max="12551" width="17.4285714285714" style="165" customWidth="1"/>
    <col min="12552" max="12552" width="17.5714285714286" style="165" customWidth="1"/>
    <col min="12553" max="12553" width="19.4285714285714" style="165" customWidth="1"/>
    <col min="12554" max="12554" width="15.8571428571429" style="165" customWidth="1"/>
    <col min="12555" max="12555" width="17.8571428571429" style="165" customWidth="1"/>
    <col min="12556" max="12556" width="22.1428571428571" style="165" customWidth="1"/>
    <col min="12557" max="12557" width="15.4285714285714" style="165" customWidth="1"/>
    <col min="12558" max="12558" width="18.4285714285714" style="165" customWidth="1"/>
    <col min="12559" max="12803" width="9.14285714285714" style="165"/>
    <col min="12804" max="12804" width="5.42857142857143" style="165" customWidth="1"/>
    <col min="12805" max="12806" width="18" style="165" customWidth="1"/>
    <col min="12807" max="12807" width="17.4285714285714" style="165" customWidth="1"/>
    <col min="12808" max="12808" width="17.5714285714286" style="165" customWidth="1"/>
    <col min="12809" max="12809" width="19.4285714285714" style="165" customWidth="1"/>
    <col min="12810" max="12810" width="15.8571428571429" style="165" customWidth="1"/>
    <col min="12811" max="12811" width="17.8571428571429" style="165" customWidth="1"/>
    <col min="12812" max="12812" width="22.1428571428571" style="165" customWidth="1"/>
    <col min="12813" max="12813" width="15.4285714285714" style="165" customWidth="1"/>
    <col min="12814" max="12814" width="18.4285714285714" style="165" customWidth="1"/>
    <col min="12815" max="13059" width="9.14285714285714" style="165"/>
    <col min="13060" max="13060" width="5.42857142857143" style="165" customWidth="1"/>
    <col min="13061" max="13062" width="18" style="165" customWidth="1"/>
    <col min="13063" max="13063" width="17.4285714285714" style="165" customWidth="1"/>
    <col min="13064" max="13064" width="17.5714285714286" style="165" customWidth="1"/>
    <col min="13065" max="13065" width="19.4285714285714" style="165" customWidth="1"/>
    <col min="13066" max="13066" width="15.8571428571429" style="165" customWidth="1"/>
    <col min="13067" max="13067" width="17.8571428571429" style="165" customWidth="1"/>
    <col min="13068" max="13068" width="22.1428571428571" style="165" customWidth="1"/>
    <col min="13069" max="13069" width="15.4285714285714" style="165" customWidth="1"/>
    <col min="13070" max="13070" width="18.4285714285714" style="165" customWidth="1"/>
    <col min="13071" max="13315" width="9.14285714285714" style="165"/>
    <col min="13316" max="13316" width="5.42857142857143" style="165" customWidth="1"/>
    <col min="13317" max="13318" width="18" style="165" customWidth="1"/>
    <col min="13319" max="13319" width="17.4285714285714" style="165" customWidth="1"/>
    <col min="13320" max="13320" width="17.5714285714286" style="165" customWidth="1"/>
    <col min="13321" max="13321" width="19.4285714285714" style="165" customWidth="1"/>
    <col min="13322" max="13322" width="15.8571428571429" style="165" customWidth="1"/>
    <col min="13323" max="13323" width="17.8571428571429" style="165" customWidth="1"/>
    <col min="13324" max="13324" width="22.1428571428571" style="165" customWidth="1"/>
    <col min="13325" max="13325" width="15.4285714285714" style="165" customWidth="1"/>
    <col min="13326" max="13326" width="18.4285714285714" style="165" customWidth="1"/>
    <col min="13327" max="13571" width="9.14285714285714" style="165"/>
    <col min="13572" max="13572" width="5.42857142857143" style="165" customWidth="1"/>
    <col min="13573" max="13574" width="18" style="165" customWidth="1"/>
    <col min="13575" max="13575" width="17.4285714285714" style="165" customWidth="1"/>
    <col min="13576" max="13576" width="17.5714285714286" style="165" customWidth="1"/>
    <col min="13577" max="13577" width="19.4285714285714" style="165" customWidth="1"/>
    <col min="13578" max="13578" width="15.8571428571429" style="165" customWidth="1"/>
    <col min="13579" max="13579" width="17.8571428571429" style="165" customWidth="1"/>
    <col min="13580" max="13580" width="22.1428571428571" style="165" customWidth="1"/>
    <col min="13581" max="13581" width="15.4285714285714" style="165" customWidth="1"/>
    <col min="13582" max="13582" width="18.4285714285714" style="165" customWidth="1"/>
    <col min="13583" max="13827" width="9.14285714285714" style="165"/>
    <col min="13828" max="13828" width="5.42857142857143" style="165" customWidth="1"/>
    <col min="13829" max="13830" width="18" style="165" customWidth="1"/>
    <col min="13831" max="13831" width="17.4285714285714" style="165" customWidth="1"/>
    <col min="13832" max="13832" width="17.5714285714286" style="165" customWidth="1"/>
    <col min="13833" max="13833" width="19.4285714285714" style="165" customWidth="1"/>
    <col min="13834" max="13834" width="15.8571428571429" style="165" customWidth="1"/>
    <col min="13835" max="13835" width="17.8571428571429" style="165" customWidth="1"/>
    <col min="13836" max="13836" width="22.1428571428571" style="165" customWidth="1"/>
    <col min="13837" max="13837" width="15.4285714285714" style="165" customWidth="1"/>
    <col min="13838" max="13838" width="18.4285714285714" style="165" customWidth="1"/>
    <col min="13839" max="14083" width="9.14285714285714" style="165"/>
    <col min="14084" max="14084" width="5.42857142857143" style="165" customWidth="1"/>
    <col min="14085" max="14086" width="18" style="165" customWidth="1"/>
    <col min="14087" max="14087" width="17.4285714285714" style="165" customWidth="1"/>
    <col min="14088" max="14088" width="17.5714285714286" style="165" customWidth="1"/>
    <col min="14089" max="14089" width="19.4285714285714" style="165" customWidth="1"/>
    <col min="14090" max="14090" width="15.8571428571429" style="165" customWidth="1"/>
    <col min="14091" max="14091" width="17.8571428571429" style="165" customWidth="1"/>
    <col min="14092" max="14092" width="22.1428571428571" style="165" customWidth="1"/>
    <col min="14093" max="14093" width="15.4285714285714" style="165" customWidth="1"/>
    <col min="14094" max="14094" width="18.4285714285714" style="165" customWidth="1"/>
    <col min="14095" max="14339" width="9.14285714285714" style="165"/>
    <col min="14340" max="14340" width="5.42857142857143" style="165" customWidth="1"/>
    <col min="14341" max="14342" width="18" style="165" customWidth="1"/>
    <col min="14343" max="14343" width="17.4285714285714" style="165" customWidth="1"/>
    <col min="14344" max="14344" width="17.5714285714286" style="165" customWidth="1"/>
    <col min="14345" max="14345" width="19.4285714285714" style="165" customWidth="1"/>
    <col min="14346" max="14346" width="15.8571428571429" style="165" customWidth="1"/>
    <col min="14347" max="14347" width="17.8571428571429" style="165" customWidth="1"/>
    <col min="14348" max="14348" width="22.1428571428571" style="165" customWidth="1"/>
    <col min="14349" max="14349" width="15.4285714285714" style="165" customWidth="1"/>
    <col min="14350" max="14350" width="18.4285714285714" style="165" customWidth="1"/>
    <col min="14351" max="14595" width="9.14285714285714" style="165"/>
    <col min="14596" max="14596" width="5.42857142857143" style="165" customWidth="1"/>
    <col min="14597" max="14598" width="18" style="165" customWidth="1"/>
    <col min="14599" max="14599" width="17.4285714285714" style="165" customWidth="1"/>
    <col min="14600" max="14600" width="17.5714285714286" style="165" customWidth="1"/>
    <col min="14601" max="14601" width="19.4285714285714" style="165" customWidth="1"/>
    <col min="14602" max="14602" width="15.8571428571429" style="165" customWidth="1"/>
    <col min="14603" max="14603" width="17.8571428571429" style="165" customWidth="1"/>
    <col min="14604" max="14604" width="22.1428571428571" style="165" customWidth="1"/>
    <col min="14605" max="14605" width="15.4285714285714" style="165" customWidth="1"/>
    <col min="14606" max="14606" width="18.4285714285714" style="165" customWidth="1"/>
    <col min="14607" max="14851" width="9.14285714285714" style="165"/>
    <col min="14852" max="14852" width="5.42857142857143" style="165" customWidth="1"/>
    <col min="14853" max="14854" width="18" style="165" customWidth="1"/>
    <col min="14855" max="14855" width="17.4285714285714" style="165" customWidth="1"/>
    <col min="14856" max="14856" width="17.5714285714286" style="165" customWidth="1"/>
    <col min="14857" max="14857" width="19.4285714285714" style="165" customWidth="1"/>
    <col min="14858" max="14858" width="15.8571428571429" style="165" customWidth="1"/>
    <col min="14859" max="14859" width="17.8571428571429" style="165" customWidth="1"/>
    <col min="14860" max="14860" width="22.1428571428571" style="165" customWidth="1"/>
    <col min="14861" max="14861" width="15.4285714285714" style="165" customWidth="1"/>
    <col min="14862" max="14862" width="18.4285714285714" style="165" customWidth="1"/>
    <col min="14863" max="15107" width="9.14285714285714" style="165"/>
    <col min="15108" max="15108" width="5.42857142857143" style="165" customWidth="1"/>
    <col min="15109" max="15110" width="18" style="165" customWidth="1"/>
    <col min="15111" max="15111" width="17.4285714285714" style="165" customWidth="1"/>
    <col min="15112" max="15112" width="17.5714285714286" style="165" customWidth="1"/>
    <col min="15113" max="15113" width="19.4285714285714" style="165" customWidth="1"/>
    <col min="15114" max="15114" width="15.8571428571429" style="165" customWidth="1"/>
    <col min="15115" max="15115" width="17.8571428571429" style="165" customWidth="1"/>
    <col min="15116" max="15116" width="22.1428571428571" style="165" customWidth="1"/>
    <col min="15117" max="15117" width="15.4285714285714" style="165" customWidth="1"/>
    <col min="15118" max="15118" width="18.4285714285714" style="165" customWidth="1"/>
    <col min="15119" max="15363" width="9.14285714285714" style="165"/>
    <col min="15364" max="15364" width="5.42857142857143" style="165" customWidth="1"/>
    <col min="15365" max="15366" width="18" style="165" customWidth="1"/>
    <col min="15367" max="15367" width="17.4285714285714" style="165" customWidth="1"/>
    <col min="15368" max="15368" width="17.5714285714286" style="165" customWidth="1"/>
    <col min="15369" max="15369" width="19.4285714285714" style="165" customWidth="1"/>
    <col min="15370" max="15370" width="15.8571428571429" style="165" customWidth="1"/>
    <col min="15371" max="15371" width="17.8571428571429" style="165" customWidth="1"/>
    <col min="15372" max="15372" width="22.1428571428571" style="165" customWidth="1"/>
    <col min="15373" max="15373" width="15.4285714285714" style="165" customWidth="1"/>
    <col min="15374" max="15374" width="18.4285714285714" style="165" customWidth="1"/>
    <col min="15375" max="15619" width="9.14285714285714" style="165"/>
    <col min="15620" max="15620" width="5.42857142857143" style="165" customWidth="1"/>
    <col min="15621" max="15622" width="18" style="165" customWidth="1"/>
    <col min="15623" max="15623" width="17.4285714285714" style="165" customWidth="1"/>
    <col min="15624" max="15624" width="17.5714285714286" style="165" customWidth="1"/>
    <col min="15625" max="15625" width="19.4285714285714" style="165" customWidth="1"/>
    <col min="15626" max="15626" width="15.8571428571429" style="165" customWidth="1"/>
    <col min="15627" max="15627" width="17.8571428571429" style="165" customWidth="1"/>
    <col min="15628" max="15628" width="22.1428571428571" style="165" customWidth="1"/>
    <col min="15629" max="15629" width="15.4285714285714" style="165" customWidth="1"/>
    <col min="15630" max="15630" width="18.4285714285714" style="165" customWidth="1"/>
    <col min="15631" max="15875" width="9.14285714285714" style="165"/>
    <col min="15876" max="15876" width="5.42857142857143" style="165" customWidth="1"/>
    <col min="15877" max="15878" width="18" style="165" customWidth="1"/>
    <col min="15879" max="15879" width="17.4285714285714" style="165" customWidth="1"/>
    <col min="15880" max="15880" width="17.5714285714286" style="165" customWidth="1"/>
    <col min="15881" max="15881" width="19.4285714285714" style="165" customWidth="1"/>
    <col min="15882" max="15882" width="15.8571428571429" style="165" customWidth="1"/>
    <col min="15883" max="15883" width="17.8571428571429" style="165" customWidth="1"/>
    <col min="15884" max="15884" width="22.1428571428571" style="165" customWidth="1"/>
    <col min="15885" max="15885" width="15.4285714285714" style="165" customWidth="1"/>
    <col min="15886" max="15886" width="18.4285714285714" style="165" customWidth="1"/>
    <col min="15887" max="16131" width="9.14285714285714" style="165"/>
    <col min="16132" max="16132" width="5.42857142857143" style="165" customWidth="1"/>
    <col min="16133" max="16134" width="18" style="165" customWidth="1"/>
    <col min="16135" max="16135" width="17.4285714285714" style="165" customWidth="1"/>
    <col min="16136" max="16136" width="17.5714285714286" style="165" customWidth="1"/>
    <col min="16137" max="16137" width="19.4285714285714" style="165" customWidth="1"/>
    <col min="16138" max="16138" width="15.8571428571429" style="165" customWidth="1"/>
    <col min="16139" max="16139" width="17.8571428571429" style="165" customWidth="1"/>
    <col min="16140" max="16140" width="22.1428571428571" style="165" customWidth="1"/>
    <col min="16141" max="16141" width="15.4285714285714" style="165" customWidth="1"/>
    <col min="16142" max="16142" width="18.4285714285714" style="165" customWidth="1"/>
    <col min="16143" max="16384" width="9.14285714285714" style="165"/>
  </cols>
  <sheetData>
    <row r="1" spans="13:13">
      <c r="M1" s="2" t="s">
        <v>634</v>
      </c>
    </row>
    <row r="2" ht="21.75" customHeight="1" spans="2:13">
      <c r="B2" s="169" t="s">
        <v>635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ht="16.5" spans="2:13">
      <c r="B3" s="3" t="s">
        <v>636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20.25" customHeight="1" spans="2:13">
      <c r="B4" s="228" t="s">
        <v>637</v>
      </c>
      <c r="C4" s="229" t="s">
        <v>638</v>
      </c>
      <c r="D4" s="230"/>
      <c r="E4" s="230"/>
      <c r="F4" s="231"/>
      <c r="G4" s="229" t="s">
        <v>639</v>
      </c>
      <c r="H4" s="231"/>
      <c r="I4" s="295" t="s">
        <v>640</v>
      </c>
      <c r="J4" s="296"/>
      <c r="K4" s="296"/>
      <c r="L4" s="296"/>
      <c r="M4" s="297"/>
    </row>
    <row r="5" s="227" customFormat="1" ht="18" customHeight="1" spans="2:13">
      <c r="B5" s="232"/>
      <c r="C5" s="233"/>
      <c r="D5" s="234"/>
      <c r="E5" s="234"/>
      <c r="F5" s="235"/>
      <c r="G5" s="233"/>
      <c r="H5" s="235"/>
      <c r="I5" s="270" t="s">
        <v>641</v>
      </c>
      <c r="J5" s="298"/>
      <c r="K5" s="270" t="s">
        <v>642</v>
      </c>
      <c r="L5" s="299"/>
      <c r="M5" s="298"/>
    </row>
    <row r="6" s="227" customFormat="1" ht="73.5" customHeight="1" spans="2:13">
      <c r="B6" s="236"/>
      <c r="C6" s="237" t="s">
        <v>643</v>
      </c>
      <c r="D6" s="237" t="s">
        <v>644</v>
      </c>
      <c r="E6" s="237" t="s">
        <v>645</v>
      </c>
      <c r="F6" s="237" t="s">
        <v>646</v>
      </c>
      <c r="G6" s="237" t="s">
        <v>647</v>
      </c>
      <c r="H6" s="237" t="s">
        <v>648</v>
      </c>
      <c r="I6" s="237" t="s">
        <v>649</v>
      </c>
      <c r="J6" s="237" t="s">
        <v>650</v>
      </c>
      <c r="K6" s="237" t="s">
        <v>651</v>
      </c>
      <c r="L6" s="237" t="s">
        <v>650</v>
      </c>
      <c r="M6" s="300" t="s">
        <v>652</v>
      </c>
    </row>
    <row r="7" s="227" customFormat="1" hidden="1" spans="2:13">
      <c r="B7" s="238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300"/>
    </row>
    <row r="8" s="227" customFormat="1" hidden="1" spans="2:13">
      <c r="B8" s="238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300"/>
    </row>
    <row r="9" s="227" customFormat="1" ht="34.5" customHeight="1" spans="2:13">
      <c r="B9" s="239">
        <v>2023</v>
      </c>
      <c r="C9" s="240">
        <v>45464</v>
      </c>
      <c r="D9" s="241" t="s">
        <v>653</v>
      </c>
      <c r="E9" s="240">
        <v>45555</v>
      </c>
      <c r="F9" s="241" t="s">
        <v>654</v>
      </c>
      <c r="G9" s="241" t="s">
        <v>655</v>
      </c>
      <c r="H9" s="242">
        <v>14308835.25</v>
      </c>
      <c r="I9" s="301">
        <v>0.5</v>
      </c>
      <c r="J9" s="242">
        <v>7154418</v>
      </c>
      <c r="K9" s="214"/>
      <c r="L9" s="214"/>
      <c r="M9" s="223"/>
    </row>
    <row r="10" s="227" customFormat="1" spans="2:13">
      <c r="B10" s="243">
        <v>2022</v>
      </c>
      <c r="C10" s="244">
        <v>45106</v>
      </c>
      <c r="D10" s="245">
        <v>1068</v>
      </c>
      <c r="E10" s="244">
        <v>45281</v>
      </c>
      <c r="F10" s="245" t="s">
        <v>656</v>
      </c>
      <c r="G10" s="245" t="s">
        <v>657</v>
      </c>
      <c r="H10" s="246">
        <v>2333000</v>
      </c>
      <c r="I10" s="302"/>
      <c r="J10" s="302"/>
      <c r="K10" s="303"/>
      <c r="L10" s="303"/>
      <c r="M10" s="304"/>
    </row>
    <row r="11" s="227" customFormat="1" spans="2:13">
      <c r="B11" s="247"/>
      <c r="C11" s="248"/>
      <c r="D11" s="248"/>
      <c r="E11" s="248"/>
      <c r="F11" s="248"/>
      <c r="G11" s="249"/>
      <c r="H11" s="248"/>
      <c r="I11" s="249"/>
      <c r="J11" s="249"/>
      <c r="K11" s="305"/>
      <c r="L11" s="305"/>
      <c r="M11" s="306"/>
    </row>
    <row r="12" s="227" customFormat="1" ht="12" customHeight="1" spans="2:13">
      <c r="B12" s="239"/>
      <c r="C12" s="241"/>
      <c r="D12" s="241"/>
      <c r="E12" s="241"/>
      <c r="F12" s="241"/>
      <c r="G12" s="250"/>
      <c r="H12" s="241"/>
      <c r="I12" s="250"/>
      <c r="J12" s="250"/>
      <c r="K12" s="214"/>
      <c r="L12" s="214"/>
      <c r="M12" s="223"/>
    </row>
    <row r="13" s="227" customFormat="1" spans="2:13">
      <c r="B13" s="243">
        <v>2021</v>
      </c>
      <c r="C13" s="251">
        <v>44742</v>
      </c>
      <c r="D13" s="252">
        <v>797</v>
      </c>
      <c r="E13" s="251">
        <v>44848</v>
      </c>
      <c r="F13" s="252" t="s">
        <v>658</v>
      </c>
      <c r="G13" s="246" t="s">
        <v>657</v>
      </c>
      <c r="H13" s="246">
        <v>27420664.32</v>
      </c>
      <c r="I13" s="307"/>
      <c r="J13" s="246"/>
      <c r="K13" s="308"/>
      <c r="L13" s="309"/>
      <c r="M13" s="310"/>
    </row>
    <row r="14" s="227" customFormat="1" spans="2:13">
      <c r="B14" s="247"/>
      <c r="C14" s="253"/>
      <c r="D14" s="253"/>
      <c r="E14" s="253"/>
      <c r="F14" s="253"/>
      <c r="G14" s="254"/>
      <c r="H14" s="254"/>
      <c r="I14" s="311"/>
      <c r="J14" s="254"/>
      <c r="K14" s="312"/>
      <c r="L14" s="313"/>
      <c r="M14" s="314"/>
    </row>
    <row r="15" s="227" customFormat="1" ht="6" customHeight="1" spans="2:13">
      <c r="B15" s="239"/>
      <c r="C15" s="255"/>
      <c r="D15" s="255"/>
      <c r="E15" s="255"/>
      <c r="F15" s="255"/>
      <c r="G15" s="242"/>
      <c r="H15" s="242"/>
      <c r="I15" s="315"/>
      <c r="J15" s="242"/>
      <c r="K15" s="301"/>
      <c r="L15" s="316"/>
      <c r="M15" s="317"/>
    </row>
    <row r="16" spans="2:13">
      <c r="B16" s="243">
        <v>2020</v>
      </c>
      <c r="C16" s="252" t="s">
        <v>659</v>
      </c>
      <c r="D16" s="252">
        <v>866</v>
      </c>
      <c r="E16" s="252" t="s">
        <v>660</v>
      </c>
      <c r="F16" s="252" t="s">
        <v>661</v>
      </c>
      <c r="G16" s="246" t="s">
        <v>655</v>
      </c>
      <c r="H16" s="246">
        <v>1592599</v>
      </c>
      <c r="I16" s="307">
        <v>0.5</v>
      </c>
      <c r="J16" s="246">
        <v>796300</v>
      </c>
      <c r="K16" s="318"/>
      <c r="L16" s="309"/>
      <c r="M16" s="319"/>
    </row>
    <row r="17" spans="2:13">
      <c r="B17" s="247"/>
      <c r="C17" s="253"/>
      <c r="D17" s="253"/>
      <c r="E17" s="253"/>
      <c r="F17" s="253"/>
      <c r="G17" s="254"/>
      <c r="H17" s="254"/>
      <c r="I17" s="311"/>
      <c r="J17" s="254"/>
      <c r="K17" s="320"/>
      <c r="L17" s="313"/>
      <c r="M17" s="321"/>
    </row>
    <row r="18" ht="9" customHeight="1" spans="2:13">
      <c r="B18" s="239"/>
      <c r="C18" s="255"/>
      <c r="D18" s="255"/>
      <c r="E18" s="255"/>
      <c r="F18" s="255"/>
      <c r="G18" s="242"/>
      <c r="H18" s="242"/>
      <c r="I18" s="315"/>
      <c r="J18" s="242"/>
      <c r="K18" s="322"/>
      <c r="L18" s="316"/>
      <c r="M18" s="323"/>
    </row>
    <row r="19" spans="2:13">
      <c r="B19" s="243">
        <v>2019</v>
      </c>
      <c r="C19" s="251" t="s">
        <v>662</v>
      </c>
      <c r="D19" s="252">
        <v>801</v>
      </c>
      <c r="E19" s="252" t="s">
        <v>663</v>
      </c>
      <c r="F19" s="252" t="s">
        <v>664</v>
      </c>
      <c r="G19" s="246" t="s">
        <v>655</v>
      </c>
      <c r="H19" s="246">
        <v>2368918</v>
      </c>
      <c r="I19" s="307">
        <v>0.5</v>
      </c>
      <c r="J19" s="246">
        <v>1184459</v>
      </c>
      <c r="K19" s="318"/>
      <c r="L19" s="309"/>
      <c r="M19" s="319"/>
    </row>
    <row r="20" spans="2:13">
      <c r="B20" s="247"/>
      <c r="C20" s="253"/>
      <c r="D20" s="253"/>
      <c r="E20" s="253"/>
      <c r="F20" s="253"/>
      <c r="G20" s="254"/>
      <c r="H20" s="254"/>
      <c r="I20" s="311"/>
      <c r="J20" s="254"/>
      <c r="K20" s="320"/>
      <c r="L20" s="313"/>
      <c r="M20" s="321"/>
    </row>
    <row r="21" ht="8.25" customHeight="1" spans="2:13">
      <c r="B21" s="239"/>
      <c r="C21" s="255"/>
      <c r="D21" s="255"/>
      <c r="E21" s="255"/>
      <c r="F21" s="255"/>
      <c r="G21" s="242"/>
      <c r="H21" s="242"/>
      <c r="I21" s="315"/>
      <c r="J21" s="242"/>
      <c r="K21" s="322"/>
      <c r="L21" s="316"/>
      <c r="M21" s="323"/>
    </row>
    <row r="22" spans="2:13">
      <c r="B22" s="243">
        <v>2018</v>
      </c>
      <c r="C22" s="252" t="s">
        <v>665</v>
      </c>
      <c r="D22" s="252">
        <v>822</v>
      </c>
      <c r="E22" s="252" t="s">
        <v>666</v>
      </c>
      <c r="F22" s="252" t="s">
        <v>667</v>
      </c>
      <c r="G22" s="246" t="s">
        <v>655</v>
      </c>
      <c r="H22" s="246">
        <v>1475099</v>
      </c>
      <c r="I22" s="307">
        <v>0.5</v>
      </c>
      <c r="J22" s="246">
        <v>737549</v>
      </c>
      <c r="K22" s="318"/>
      <c r="L22" s="309"/>
      <c r="M22" s="319"/>
    </row>
    <row r="23" spans="2:13">
      <c r="B23" s="247"/>
      <c r="C23" s="253"/>
      <c r="D23" s="253"/>
      <c r="E23" s="253"/>
      <c r="F23" s="253"/>
      <c r="G23" s="254"/>
      <c r="H23" s="254"/>
      <c r="I23" s="311"/>
      <c r="J23" s="254"/>
      <c r="K23" s="320"/>
      <c r="L23" s="313"/>
      <c r="M23" s="321"/>
    </row>
    <row r="24" ht="8.25" customHeight="1" spans="2:13">
      <c r="B24" s="239"/>
      <c r="C24" s="255"/>
      <c r="D24" s="255"/>
      <c r="E24" s="255"/>
      <c r="F24" s="255"/>
      <c r="G24" s="242"/>
      <c r="H24" s="242"/>
      <c r="I24" s="315"/>
      <c r="J24" s="242"/>
      <c r="K24" s="322"/>
      <c r="L24" s="316"/>
      <c r="M24" s="323"/>
    </row>
    <row r="25" spans="2:13">
      <c r="B25" s="256">
        <v>2017</v>
      </c>
      <c r="C25" s="257" t="s">
        <v>668</v>
      </c>
      <c r="D25" s="257">
        <v>721</v>
      </c>
      <c r="E25" s="257" t="s">
        <v>669</v>
      </c>
      <c r="F25" s="257" t="s">
        <v>670</v>
      </c>
      <c r="G25" s="258" t="s">
        <v>655</v>
      </c>
      <c r="H25" s="258">
        <v>97137</v>
      </c>
      <c r="I25" s="324">
        <v>0.5</v>
      </c>
      <c r="J25" s="258">
        <v>48568</v>
      </c>
      <c r="K25" s="325"/>
      <c r="L25" s="326"/>
      <c r="M25" s="327"/>
    </row>
    <row r="26" spans="2:13">
      <c r="B26" s="247"/>
      <c r="C26" s="253"/>
      <c r="D26" s="253"/>
      <c r="E26" s="253"/>
      <c r="F26" s="253"/>
      <c r="G26" s="254"/>
      <c r="H26" s="254"/>
      <c r="I26" s="311"/>
      <c r="J26" s="254"/>
      <c r="K26" s="320"/>
      <c r="L26" s="313"/>
      <c r="M26" s="321"/>
    </row>
    <row r="27" ht="9" customHeight="1" spans="2:13">
      <c r="B27" s="239"/>
      <c r="C27" s="255"/>
      <c r="D27" s="255"/>
      <c r="E27" s="255"/>
      <c r="F27" s="255"/>
      <c r="G27" s="242"/>
      <c r="H27" s="242"/>
      <c r="I27" s="315"/>
      <c r="J27" s="242"/>
      <c r="K27" s="322"/>
      <c r="L27" s="316"/>
      <c r="M27" s="323"/>
    </row>
    <row r="28" ht="16.5" customHeight="1" spans="2:13">
      <c r="B28" s="259" t="s">
        <v>671</v>
      </c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</row>
    <row r="29" ht="16.5" spans="2:10">
      <c r="B29" s="260" t="s">
        <v>672</v>
      </c>
      <c r="C29" s="260"/>
      <c r="D29" s="260"/>
      <c r="E29" s="260"/>
      <c r="F29" s="260"/>
      <c r="G29" s="260"/>
      <c r="H29" s="260"/>
      <c r="I29" s="260"/>
      <c r="J29" s="260"/>
    </row>
    <row r="30" s="227" customFormat="1" customHeight="1" spans="2:10">
      <c r="B30" s="261" t="s">
        <v>673</v>
      </c>
      <c r="C30" s="262" t="s">
        <v>674</v>
      </c>
      <c r="D30" s="263"/>
      <c r="E30" s="264" t="s">
        <v>675</v>
      </c>
      <c r="F30" s="264"/>
      <c r="G30" s="264"/>
      <c r="H30" s="264"/>
      <c r="I30" s="264"/>
      <c r="J30" s="263"/>
    </row>
    <row r="31" s="227" customFormat="1" ht="8.25" customHeight="1" spans="2:13">
      <c r="B31" s="265"/>
      <c r="C31" s="266"/>
      <c r="D31" s="267"/>
      <c r="E31" s="268"/>
      <c r="F31" s="268"/>
      <c r="G31" s="268"/>
      <c r="H31" s="268"/>
      <c r="I31" s="268"/>
      <c r="J31" s="267"/>
      <c r="M31" s="328"/>
    </row>
    <row r="32" s="227" customFormat="1" ht="27" customHeight="1" spans="2:10">
      <c r="B32" s="269"/>
      <c r="C32" s="270" t="s">
        <v>633</v>
      </c>
      <c r="D32" s="271" t="s">
        <v>676</v>
      </c>
      <c r="E32" s="272" t="s">
        <v>677</v>
      </c>
      <c r="F32" s="273" t="s">
        <v>678</v>
      </c>
      <c r="G32" s="274"/>
      <c r="H32" s="274"/>
      <c r="I32" s="274"/>
      <c r="J32" s="329"/>
    </row>
    <row r="33" s="227" customFormat="1" ht="28.5" customHeight="1" spans="2:10">
      <c r="B33" s="275" t="s">
        <v>679</v>
      </c>
      <c r="C33" s="276">
        <v>7154418</v>
      </c>
      <c r="D33" s="277" t="s">
        <v>680</v>
      </c>
      <c r="E33" s="278" t="s">
        <v>653</v>
      </c>
      <c r="F33" s="279" t="s">
        <v>681</v>
      </c>
      <c r="G33" s="280"/>
      <c r="H33" s="280"/>
      <c r="I33" s="280"/>
      <c r="J33" s="330"/>
    </row>
    <row r="34" s="227" customFormat="1" spans="2:10">
      <c r="B34" s="281"/>
      <c r="C34" s="282"/>
      <c r="D34" s="283"/>
      <c r="E34" s="284"/>
      <c r="F34" s="285"/>
      <c r="G34" s="286"/>
      <c r="H34" s="286"/>
      <c r="I34" s="286"/>
      <c r="J34" s="331"/>
    </row>
    <row r="35" s="227" customFormat="1" spans="2:10">
      <c r="B35" s="281"/>
      <c r="C35" s="282"/>
      <c r="D35" s="286"/>
      <c r="E35" s="284"/>
      <c r="F35" s="285"/>
      <c r="G35" s="286"/>
      <c r="H35" s="286"/>
      <c r="I35" s="286"/>
      <c r="J35" s="331"/>
    </row>
    <row r="36" s="227" customFormat="1" ht="16.5" spans="2:10">
      <c r="B36" s="281"/>
      <c r="C36" s="287"/>
      <c r="D36" s="288"/>
      <c r="E36" s="289"/>
      <c r="F36" s="285"/>
      <c r="G36" s="286"/>
      <c r="H36" s="286"/>
      <c r="I36" s="286"/>
      <c r="J36" s="331"/>
    </row>
    <row r="37" s="227" customFormat="1" ht="11.25" customHeight="1" spans="2:10">
      <c r="B37" s="290"/>
      <c r="C37" s="291"/>
      <c r="D37" s="291" t="s">
        <v>682</v>
      </c>
      <c r="E37" s="292"/>
      <c r="F37" s="293"/>
      <c r="G37" s="293"/>
      <c r="H37" s="293"/>
      <c r="I37" s="332"/>
      <c r="J37" s="333"/>
    </row>
    <row r="38" s="227" customFormat="1" ht="27.75" customHeight="1" spans="2:10">
      <c r="B38" s="275" t="s">
        <v>683</v>
      </c>
      <c r="C38" s="276">
        <v>796300</v>
      </c>
      <c r="D38" s="277" t="s">
        <v>684</v>
      </c>
      <c r="E38" s="278">
        <v>866</v>
      </c>
      <c r="F38" s="279" t="s">
        <v>681</v>
      </c>
      <c r="G38" s="280"/>
      <c r="H38" s="280"/>
      <c r="I38" s="280"/>
      <c r="J38" s="330"/>
    </row>
    <row r="39" s="227" customFormat="1" spans="2:10">
      <c r="B39" s="281"/>
      <c r="C39" s="282"/>
      <c r="D39" s="283"/>
      <c r="E39" s="284"/>
      <c r="F39" s="285"/>
      <c r="G39" s="286"/>
      <c r="H39" s="286"/>
      <c r="I39" s="286"/>
      <c r="J39" s="331"/>
    </row>
    <row r="40" s="227" customFormat="1" spans="2:10">
      <c r="B40" s="281"/>
      <c r="C40" s="282"/>
      <c r="D40" s="286"/>
      <c r="E40" s="284"/>
      <c r="F40" s="285"/>
      <c r="G40" s="286"/>
      <c r="H40" s="286"/>
      <c r="I40" s="286"/>
      <c r="J40" s="331"/>
    </row>
    <row r="41" s="227" customFormat="1" ht="16.5" spans="2:10">
      <c r="B41" s="281"/>
      <c r="C41" s="287"/>
      <c r="D41" s="288"/>
      <c r="E41" s="289"/>
      <c r="F41" s="285"/>
      <c r="G41" s="286"/>
      <c r="H41" s="286"/>
      <c r="I41" s="286"/>
      <c r="J41" s="331"/>
    </row>
    <row r="42" s="227" customFormat="1" ht="12" customHeight="1" spans="2:10">
      <c r="B42" s="290"/>
      <c r="C42" s="276">
        <v>796300</v>
      </c>
      <c r="D42" s="291" t="s">
        <v>682</v>
      </c>
      <c r="E42" s="292"/>
      <c r="F42" s="293"/>
      <c r="G42" s="293"/>
      <c r="H42" s="293"/>
      <c r="I42" s="332"/>
      <c r="J42" s="333"/>
    </row>
    <row r="43" s="227" customFormat="1" ht="28.5" customHeight="1" spans="2:10">
      <c r="B43" s="275" t="s">
        <v>685</v>
      </c>
      <c r="C43" s="276">
        <v>1184459</v>
      </c>
      <c r="D43" s="277" t="s">
        <v>686</v>
      </c>
      <c r="E43" s="278">
        <v>801</v>
      </c>
      <c r="F43" s="279" t="s">
        <v>681</v>
      </c>
      <c r="G43" s="280"/>
      <c r="H43" s="280"/>
      <c r="I43" s="280"/>
      <c r="J43" s="330"/>
    </row>
    <row r="44" s="227" customFormat="1" spans="2:10">
      <c r="B44" s="281"/>
      <c r="C44" s="282"/>
      <c r="D44" s="283"/>
      <c r="E44" s="284"/>
      <c r="F44" s="285"/>
      <c r="G44" s="286"/>
      <c r="H44" s="286"/>
      <c r="I44" s="286"/>
      <c r="J44" s="331"/>
    </row>
    <row r="45" s="227" customFormat="1" spans="2:10">
      <c r="B45" s="281"/>
      <c r="C45" s="282"/>
      <c r="D45" s="286"/>
      <c r="E45" s="284"/>
      <c r="F45" s="285"/>
      <c r="G45" s="286"/>
      <c r="H45" s="286"/>
      <c r="I45" s="286"/>
      <c r="J45" s="331"/>
    </row>
    <row r="46" s="227" customFormat="1" ht="16.5" spans="2:10">
      <c r="B46" s="281"/>
      <c r="C46" s="287"/>
      <c r="D46" s="288"/>
      <c r="E46" s="289"/>
      <c r="F46" s="285"/>
      <c r="G46" s="286"/>
      <c r="H46" s="286"/>
      <c r="I46" s="286"/>
      <c r="J46" s="331"/>
    </row>
    <row r="47" s="227" customFormat="1" ht="16.5" spans="2:10">
      <c r="B47" s="290"/>
      <c r="C47" s="276">
        <v>1184459</v>
      </c>
      <c r="D47" s="291" t="s">
        <v>682</v>
      </c>
      <c r="E47" s="292"/>
      <c r="F47" s="293"/>
      <c r="G47" s="293"/>
      <c r="H47" s="293"/>
      <c r="I47" s="332"/>
      <c r="J47" s="333"/>
    </row>
    <row r="48" s="227" customFormat="1" ht="28.5" customHeight="1" spans="2:10">
      <c r="B48" s="275" t="s">
        <v>687</v>
      </c>
      <c r="C48" s="276">
        <v>737549</v>
      </c>
      <c r="D48" s="277" t="s">
        <v>688</v>
      </c>
      <c r="E48" s="278">
        <v>822</v>
      </c>
      <c r="F48" s="279" t="s">
        <v>681</v>
      </c>
      <c r="G48" s="280"/>
      <c r="H48" s="280"/>
      <c r="I48" s="280"/>
      <c r="J48" s="330"/>
    </row>
    <row r="49" s="227" customFormat="1" spans="2:10">
      <c r="B49" s="281"/>
      <c r="C49" s="282"/>
      <c r="D49" s="283"/>
      <c r="E49" s="284"/>
      <c r="F49" s="285"/>
      <c r="G49" s="286"/>
      <c r="H49" s="286"/>
      <c r="I49" s="286"/>
      <c r="J49" s="331"/>
    </row>
    <row r="50" s="227" customFormat="1" spans="2:10">
      <c r="B50" s="281"/>
      <c r="C50" s="282"/>
      <c r="D50" s="286"/>
      <c r="E50" s="284"/>
      <c r="F50" s="285"/>
      <c r="G50" s="286"/>
      <c r="H50" s="286"/>
      <c r="I50" s="286"/>
      <c r="J50" s="331"/>
    </row>
    <row r="51" s="227" customFormat="1" ht="16.5" spans="2:10">
      <c r="B51" s="281"/>
      <c r="C51" s="287"/>
      <c r="D51" s="288"/>
      <c r="E51" s="289"/>
      <c r="F51" s="285"/>
      <c r="G51" s="286"/>
      <c r="H51" s="286"/>
      <c r="I51" s="286"/>
      <c r="J51" s="331"/>
    </row>
    <row r="52" s="227" customFormat="1" ht="16.5" spans="2:10">
      <c r="B52" s="290"/>
      <c r="C52" s="276">
        <v>737549</v>
      </c>
      <c r="D52" s="291" t="s">
        <v>682</v>
      </c>
      <c r="E52" s="292"/>
      <c r="F52" s="293"/>
      <c r="G52" s="293"/>
      <c r="H52" s="293"/>
      <c r="I52" s="332"/>
      <c r="J52" s="333"/>
    </row>
    <row r="53" s="227" customFormat="1" ht="24.75" customHeight="1" spans="2:10">
      <c r="B53" s="275" t="s">
        <v>689</v>
      </c>
      <c r="C53" s="276">
        <v>48568</v>
      </c>
      <c r="D53" s="277" t="s">
        <v>690</v>
      </c>
      <c r="E53" s="278">
        <v>721</v>
      </c>
      <c r="F53" s="279" t="s">
        <v>681</v>
      </c>
      <c r="G53" s="280"/>
      <c r="H53" s="280"/>
      <c r="I53" s="280"/>
      <c r="J53" s="330"/>
    </row>
    <row r="54" s="227" customFormat="1" ht="16.5" customHeight="1" spans="2:10">
      <c r="B54" s="281"/>
      <c r="C54" s="282"/>
      <c r="D54" s="283"/>
      <c r="E54" s="284"/>
      <c r="F54" s="285"/>
      <c r="G54" s="286"/>
      <c r="H54" s="286"/>
      <c r="I54" s="286"/>
      <c r="J54" s="331"/>
    </row>
    <row r="55" s="227" customFormat="1" spans="2:10">
      <c r="B55" s="281"/>
      <c r="C55" s="282"/>
      <c r="D55" s="286"/>
      <c r="E55" s="284"/>
      <c r="F55" s="285"/>
      <c r="G55" s="286"/>
      <c r="H55" s="286"/>
      <c r="I55" s="286"/>
      <c r="J55" s="331"/>
    </row>
    <row r="56" s="227" customFormat="1" ht="16.5" spans="2:10">
      <c r="B56" s="281"/>
      <c r="C56" s="287"/>
      <c r="D56" s="288"/>
      <c r="E56" s="289"/>
      <c r="F56" s="285"/>
      <c r="G56" s="286"/>
      <c r="H56" s="286"/>
      <c r="I56" s="286"/>
      <c r="J56" s="331"/>
    </row>
    <row r="57" s="227" customFormat="1" ht="16.5" spans="2:10">
      <c r="B57" s="290"/>
      <c r="C57" s="294">
        <v>48568</v>
      </c>
      <c r="D57" s="291" t="s">
        <v>682</v>
      </c>
      <c r="E57" s="292"/>
      <c r="F57" s="293"/>
      <c r="G57" s="293"/>
      <c r="H57" s="293"/>
      <c r="I57" s="332"/>
      <c r="J57" s="333"/>
    </row>
    <row r="59" spans="2:2">
      <c r="B59" s="165" t="s">
        <v>691</v>
      </c>
    </row>
  </sheetData>
  <mergeCells count="93">
    <mergeCell ref="B2:M2"/>
    <mergeCell ref="B3:M3"/>
    <mergeCell ref="I4:M4"/>
    <mergeCell ref="I5:J5"/>
    <mergeCell ref="K5:M5"/>
    <mergeCell ref="B28:M28"/>
    <mergeCell ref="B29:J29"/>
    <mergeCell ref="F32:J32"/>
    <mergeCell ref="F33:J33"/>
    <mergeCell ref="F34:J34"/>
    <mergeCell ref="F35:J35"/>
    <mergeCell ref="F36:J36"/>
    <mergeCell ref="F38:J38"/>
    <mergeCell ref="F39:J39"/>
    <mergeCell ref="F40:J40"/>
    <mergeCell ref="F41:J41"/>
    <mergeCell ref="F43:J43"/>
    <mergeCell ref="F44:J44"/>
    <mergeCell ref="F45:J45"/>
    <mergeCell ref="F46:J46"/>
    <mergeCell ref="F48:J48"/>
    <mergeCell ref="F49:J49"/>
    <mergeCell ref="F50:J50"/>
    <mergeCell ref="F51:J51"/>
    <mergeCell ref="F53:J53"/>
    <mergeCell ref="F54:J54"/>
    <mergeCell ref="F55:J55"/>
    <mergeCell ref="F56:J56"/>
    <mergeCell ref="B4:B6"/>
    <mergeCell ref="B10:B12"/>
    <mergeCell ref="B13:B15"/>
    <mergeCell ref="B16:B18"/>
    <mergeCell ref="B19:B21"/>
    <mergeCell ref="B22:B24"/>
    <mergeCell ref="B25:B27"/>
    <mergeCell ref="B30:B32"/>
    <mergeCell ref="B33:B37"/>
    <mergeCell ref="B38:B42"/>
    <mergeCell ref="B43:B47"/>
    <mergeCell ref="B48:B52"/>
    <mergeCell ref="B53:B57"/>
    <mergeCell ref="C10:C12"/>
    <mergeCell ref="C13:C15"/>
    <mergeCell ref="C16:C18"/>
    <mergeCell ref="C19:C21"/>
    <mergeCell ref="C22:C24"/>
    <mergeCell ref="C25:C27"/>
    <mergeCell ref="D10:D12"/>
    <mergeCell ref="D13:D15"/>
    <mergeCell ref="D16:D18"/>
    <mergeCell ref="D19:D21"/>
    <mergeCell ref="D22:D24"/>
    <mergeCell ref="D25:D27"/>
    <mergeCell ref="E10:E12"/>
    <mergeCell ref="E13:E15"/>
    <mergeCell ref="E16:E18"/>
    <mergeCell ref="E19:E21"/>
    <mergeCell ref="E22:E24"/>
    <mergeCell ref="E25:E27"/>
    <mergeCell ref="F10:F12"/>
    <mergeCell ref="F13:F15"/>
    <mergeCell ref="F16:F18"/>
    <mergeCell ref="F19:F21"/>
    <mergeCell ref="F22:F24"/>
    <mergeCell ref="F25:F27"/>
    <mergeCell ref="G10:G12"/>
    <mergeCell ref="G13:G15"/>
    <mergeCell ref="G16:G18"/>
    <mergeCell ref="G19:G21"/>
    <mergeCell ref="G22:G24"/>
    <mergeCell ref="G25:G27"/>
    <mergeCell ref="H10:H12"/>
    <mergeCell ref="H13:H15"/>
    <mergeCell ref="H16:H18"/>
    <mergeCell ref="H19:H21"/>
    <mergeCell ref="H22:H24"/>
    <mergeCell ref="H25:H27"/>
    <mergeCell ref="I10:I12"/>
    <mergeCell ref="I13:I15"/>
    <mergeCell ref="I16:I18"/>
    <mergeCell ref="I19:I21"/>
    <mergeCell ref="I22:I24"/>
    <mergeCell ref="I25:I27"/>
    <mergeCell ref="J10:J12"/>
    <mergeCell ref="J13:J15"/>
    <mergeCell ref="J16:J18"/>
    <mergeCell ref="J19:J21"/>
    <mergeCell ref="J22:J24"/>
    <mergeCell ref="J25:J27"/>
    <mergeCell ref="C4:F5"/>
    <mergeCell ref="G4:H5"/>
    <mergeCell ref="E30:J31"/>
    <mergeCell ref="C30:D31"/>
  </mergeCells>
  <dataValidations count="1">
    <dataValidation type="list" allowBlank="1" showInputMessage="1" showErrorMessage="1" sqref="G13:G27">
      <formula1>#REF!</formula1>
    </dataValidation>
  </dataValidations>
  <pageMargins left="0.196850393700787" right="0.118110236220472" top="0.15748031496063" bottom="0.15748031496063" header="0.31496062992126" footer="0.31496062992126"/>
  <pageSetup paperSize="1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Trezor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rale</cp:lastModifiedBy>
  <dcterms:created xsi:type="dcterms:W3CDTF">2013-03-12T08:27:00Z</dcterms:created>
  <cp:lastPrinted>2025-01-29T09:19:00Z</cp:lastPrinted>
  <dcterms:modified xsi:type="dcterms:W3CDTF">2025-01-29T11:26:32Z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3C33F20BD8EB46988322CA9446CCA1AA_12</vt:lpwstr>
  </property>
  <property fmtid="{D5CDD505-2E9C-101B-9397-08002B2CF9AE}" pid="3" name="KSOProductBuildVer">
    <vt:lpwstr>1033-12.2.0.19805</vt:lpwstr>
  </property>
</Properties>
</file>